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GERAL\LICITAÇÕES 2024\PREGÃO ELETRÔNICO 2024\PREGÃO ELETRÔNICO 010-2024 - SERVIÇO DE LIMPEZA\"/>
    </mc:Choice>
  </mc:AlternateContent>
  <bookViews>
    <workbookView xWindow="0" yWindow="0" windowWidth="28800" windowHeight="12315" activeTab="4"/>
  </bookViews>
  <sheets>
    <sheet name="Resumo" sheetId="1" r:id="rId1"/>
    <sheet name="Serviços Gerais" sheetId="2" r:id="rId2"/>
    <sheet name="Área ajustada (CISVALI)" sheetId="3" r:id="rId3"/>
    <sheet name="EPI" sheetId="7" r:id="rId4"/>
    <sheet name="Parâmetros" sheetId="8" r:id="rId5"/>
  </sheets>
  <definedNames>
    <definedName name="_xlnm.Print_Area" localSheetId="2">'Área ajustada (CISVALI)'!$A$1:$F$103</definedName>
    <definedName name="_xlnm.Print_Area" localSheetId="3">EPI!$A$1:$E$42</definedName>
    <definedName name="_xlnm.Print_Area" localSheetId="0">Resumo!$A$1:$H$40</definedName>
    <definedName name="_xlnm.Print_Area" localSheetId="1">'Serviços Gerais'!$A$1:$I$113</definedName>
  </definedNames>
  <calcPr calcId="152511"/>
</workbook>
</file>

<file path=xl/calcChain.xml><?xml version="1.0" encoding="utf-8"?>
<calcChain xmlns="http://schemas.openxmlformats.org/spreadsheetml/2006/main">
  <c r="E6" i="7" l="1"/>
  <c r="D6" i="7" s="1"/>
  <c r="E5" i="7"/>
  <c r="D5" i="7" s="1"/>
  <c r="E7" i="7"/>
  <c r="D7" i="7" s="1"/>
  <c r="E8" i="7"/>
  <c r="D8" i="7" s="1"/>
  <c r="E9" i="7"/>
  <c r="D9" i="7" s="1"/>
  <c r="E4" i="7"/>
  <c r="D4" i="7" s="1"/>
  <c r="B5" i="7"/>
  <c r="B4" i="7"/>
  <c r="E21" i="7"/>
  <c r="D21" i="7" s="1"/>
  <c r="E22" i="7"/>
  <c r="D22" i="7" s="1"/>
  <c r="E23" i="7"/>
  <c r="D23" i="7" s="1"/>
  <c r="E24" i="7"/>
  <c r="D24" i="7" s="1"/>
  <c r="E25" i="7"/>
  <c r="D25" i="7" s="1"/>
  <c r="E20" i="7"/>
  <c r="D20" i="7" s="1"/>
  <c r="E71" i="3"/>
  <c r="E62" i="3"/>
  <c r="E85" i="3"/>
  <c r="E86" i="3"/>
  <c r="E90" i="3"/>
  <c r="E99" i="3"/>
  <c r="E120" i="3"/>
  <c r="E108" i="3"/>
  <c r="E107" i="3"/>
  <c r="D26" i="7" l="1"/>
  <c r="B30" i="7" s="1"/>
  <c r="B31" i="7" s="1"/>
  <c r="B32" i="7" s="1"/>
  <c r="E26" i="7"/>
  <c r="E83" i="3"/>
  <c r="E117" i="3"/>
  <c r="E61" i="3" l="1"/>
  <c r="B6" i="3"/>
  <c r="F6" i="3" s="1"/>
  <c r="F56" i="3"/>
  <c r="F16" i="1" s="1"/>
  <c r="A55" i="3"/>
  <c r="A54" i="3"/>
  <c r="E14" i="3"/>
  <c r="E29" i="3"/>
  <c r="E32" i="3"/>
  <c r="E35" i="3"/>
  <c r="E39" i="3"/>
  <c r="I47" i="2"/>
  <c r="I48" i="2"/>
  <c r="E13" i="3" l="1"/>
  <c r="E52" i="3" s="1"/>
  <c r="I22" i="2"/>
  <c r="H89" i="2" l="1"/>
  <c r="H59" i="2"/>
  <c r="H58" i="2"/>
  <c r="D10" i="7" l="1"/>
  <c r="B14" i="7" s="1"/>
  <c r="E10" i="7" l="1"/>
  <c r="G53" i="8"/>
  <c r="G52" i="8"/>
  <c r="G51" i="8"/>
  <c r="G50" i="8"/>
  <c r="G44" i="8"/>
  <c r="G46" i="8" s="1"/>
  <c r="G40" i="8"/>
  <c r="G42" i="8" s="1"/>
  <c r="G27" i="8"/>
  <c r="G45" i="8" s="1"/>
  <c r="G15" i="8"/>
  <c r="G14" i="8"/>
  <c r="H93" i="2"/>
  <c r="H72" i="2"/>
  <c r="H70" i="2"/>
  <c r="H69" i="2"/>
  <c r="H68" i="2"/>
  <c r="H67" i="2"/>
  <c r="H61" i="2"/>
  <c r="H63" i="2" s="1"/>
  <c r="I49" i="2"/>
  <c r="H46" i="2"/>
  <c r="I44" i="2" s="1"/>
  <c r="I42" i="2"/>
  <c r="H40" i="2"/>
  <c r="H29" i="2"/>
  <c r="H28" i="2"/>
  <c r="I25" i="2"/>
  <c r="I28" i="2" l="1"/>
  <c r="I53" i="2"/>
  <c r="I72" i="2"/>
  <c r="I67" i="2"/>
  <c r="I69" i="2"/>
  <c r="I71" i="2"/>
  <c r="I70" i="2"/>
  <c r="I68" i="2"/>
  <c r="I29" i="2"/>
  <c r="I97" i="2"/>
  <c r="H62" i="2"/>
  <c r="I73" i="2" l="1"/>
  <c r="I30" i="2"/>
  <c r="I78" i="2"/>
  <c r="I57" i="2" l="1"/>
  <c r="I58" i="2" s="1"/>
  <c r="I32" i="2"/>
  <c r="I74" i="2"/>
  <c r="I75" i="2" s="1"/>
  <c r="I33" i="2"/>
  <c r="I39" i="2"/>
  <c r="I34" i="2"/>
  <c r="I37" i="2"/>
  <c r="I36" i="2"/>
  <c r="I35" i="2"/>
  <c r="I38" i="2"/>
  <c r="I63" i="2" l="1"/>
  <c r="I61" i="2"/>
  <c r="I60" i="2"/>
  <c r="I59" i="2"/>
  <c r="I62" i="2"/>
  <c r="I40" i="2"/>
  <c r="I54" i="2" s="1"/>
  <c r="I100" i="2"/>
  <c r="I64" i="2" l="1"/>
  <c r="I99" i="2"/>
  <c r="I98" i="2"/>
  <c r="D5" i="3" l="1"/>
  <c r="D7" i="3" s="1"/>
  <c r="B5" i="3" l="1"/>
  <c r="B7" i="3" s="1"/>
  <c r="F7" i="3" s="1"/>
  <c r="F5" i="3" l="1"/>
  <c r="E101" i="3"/>
  <c r="I80" i="2" l="1"/>
  <c r="I81" i="2" s="1"/>
  <c r="B15" i="7"/>
  <c r="B16" i="7" s="1"/>
  <c r="I83" i="2" l="1"/>
  <c r="I101" i="2"/>
  <c r="I102" i="2" s="1"/>
  <c r="I84" i="2" l="1"/>
  <c r="I85" i="2"/>
  <c r="I86" i="2" l="1"/>
  <c r="I89" i="2" s="1"/>
  <c r="I91" i="2" l="1"/>
  <c r="I90" i="2"/>
  <c r="I92" i="2"/>
  <c r="I93" i="2" l="1"/>
  <c r="I94" i="2" s="1"/>
  <c r="I103" i="2" l="1"/>
  <c r="I104" i="2" s="1"/>
</calcChain>
</file>

<file path=xl/sharedStrings.xml><?xml version="1.0" encoding="utf-8"?>
<sst xmlns="http://schemas.openxmlformats.org/spreadsheetml/2006/main" count="549" uniqueCount="387">
  <si>
    <t>Quadro Resumo do Custo com Mão de Obra</t>
  </si>
  <si>
    <t>Total (R$)</t>
  </si>
  <si>
    <t>A</t>
  </si>
  <si>
    <t>MÓDULO 1 - Composição da Remuneração</t>
  </si>
  <si>
    <t>B</t>
  </si>
  <si>
    <t>MÓDULO 2 - Encargos e Benefícios Anuais, Mensais e Diários</t>
  </si>
  <si>
    <t>C</t>
  </si>
  <si>
    <t>MÓDULO 3 - Provisão para Rescisão</t>
  </si>
  <si>
    <t>D</t>
  </si>
  <si>
    <t>MÓDULO 4 - Custo pela Reposição do Profissional Ausente</t>
  </si>
  <si>
    <t>E</t>
  </si>
  <si>
    <t>MÓDULO 5 - Insumos Diversos</t>
  </si>
  <si>
    <t>F</t>
  </si>
  <si>
    <t>MÓDULO 6 - Custos Indiretos, Lucro e Tributos</t>
  </si>
  <si>
    <t>G</t>
  </si>
  <si>
    <t>Custo Total por Empregado (A+B+C+D+E+F)</t>
  </si>
  <si>
    <t>H</t>
  </si>
  <si>
    <t>Quantidade de Empregados</t>
  </si>
  <si>
    <t>I</t>
  </si>
  <si>
    <t>Custo Total Mensal (G x H)</t>
  </si>
  <si>
    <t>J</t>
  </si>
  <si>
    <t>Valor Global por 12 Meses (I x 12)</t>
  </si>
  <si>
    <t>Descrição: Tipo de Área</t>
  </si>
  <si>
    <t>PLANILHA DE CUSTOS E FORMAÇÃO DE PREÇOS - SERVIÇOS DE LIMPEZA</t>
  </si>
  <si>
    <t>Nº do processo:</t>
  </si>
  <si>
    <t>DADOS DA CONTRATAÇÃO / DADOS DO SERVIÇO</t>
  </si>
  <si>
    <t>Data e hora de apresentação da proposta (dia/mês/ano)</t>
  </si>
  <si>
    <t>Município/UF</t>
  </si>
  <si>
    <t>Ano de celebração do Acordo/Convenção/Dissídio coletivo</t>
  </si>
  <si>
    <t>Vigência do Acordo, Convenção ou Dissídio coletivo</t>
  </si>
  <si>
    <t>Número de meses de execução contratual</t>
  </si>
  <si>
    <t>IDENTIFICAÇÃO DOS SERVIÇOS</t>
  </si>
  <si>
    <t>Tipo do Serviço</t>
  </si>
  <si>
    <t>Servente /Limpeza</t>
  </si>
  <si>
    <t>Local / Posto de Trabalho</t>
  </si>
  <si>
    <t>Periodicidade / Dias da semana</t>
  </si>
  <si>
    <t>Horário</t>
  </si>
  <si>
    <t>K</t>
  </si>
  <si>
    <t xml:space="preserve">Escala de trabalho </t>
  </si>
  <si>
    <t>L</t>
  </si>
  <si>
    <t>Classificação Brasileira de Ocupações (CBO)</t>
  </si>
  <si>
    <t>5143-20</t>
  </si>
  <si>
    <t>MÓDULO 1 - COMPOSIÇÃO DA REMUNERAÇÃO</t>
  </si>
  <si>
    <t>1.1</t>
  </si>
  <si>
    <t>COMPOSIÇÃO DA REMUNERAÇÃO (Por servente)</t>
  </si>
  <si>
    <t>Valor R$</t>
  </si>
  <si>
    <t>Salário Normativo da Categoria Profissional</t>
  </si>
  <si>
    <t>Adicional noturno 20%</t>
  </si>
  <si>
    <t>TOTAL DO MÓDULO 1</t>
  </si>
  <si>
    <t>MÓDULO 2 - ENCARGOS E BENEFÍCIOS ANUAIS, MENSAIS E DIÁRIOS</t>
  </si>
  <si>
    <t>2.1</t>
  </si>
  <si>
    <t>SUBMÓDULO 2.1 - 13º SALÁRIO E ADICIONAL DE FÉRIAS</t>
  </si>
  <si>
    <t>%</t>
  </si>
  <si>
    <t>13º (décimo terceiro) Salário</t>
  </si>
  <si>
    <t>Adicional de Férias</t>
  </si>
  <si>
    <t>Total do Submódulo 2.1</t>
  </si>
  <si>
    <t>2.2</t>
  </si>
  <si>
    <t>SUBMÓDULO 2.2 - ENCARGOS PREVIDENCIÁRIOS E TRABALHISTAS</t>
  </si>
  <si>
    <t>Percentual %</t>
  </si>
  <si>
    <t>INSS</t>
  </si>
  <si>
    <t>Salário Educação</t>
  </si>
  <si>
    <t>RAT X FAP</t>
  </si>
  <si>
    <t>SESC ou SESI</t>
  </si>
  <si>
    <t>SENAC ou SENAI</t>
  </si>
  <si>
    <t>SEBRAE</t>
  </si>
  <si>
    <t>INCRA</t>
  </si>
  <si>
    <t>FGTS</t>
  </si>
  <si>
    <t>Total do Submódulo 2.2</t>
  </si>
  <si>
    <t>2.3</t>
  </si>
  <si>
    <t>SUBMÓDULO 2.3 - BENEFÍCIOS MENSAIS E DIÁRIOS</t>
  </si>
  <si>
    <t>Aux. Transp.:</t>
  </si>
  <si>
    <t xml:space="preserve">Nº de dias </t>
  </si>
  <si>
    <t>Nec. Diária</t>
  </si>
  <si>
    <t>Valor do V.T.</t>
  </si>
  <si>
    <t>A.1</t>
  </si>
  <si>
    <t xml:space="preserve">Dedução do auxílio transporte </t>
  </si>
  <si>
    <t>Percentual:</t>
  </si>
  <si>
    <t xml:space="preserve">Valor </t>
  </si>
  <si>
    <t>B.1</t>
  </si>
  <si>
    <t>Valor diário do vale alimentação</t>
  </si>
  <si>
    <t>Nº de dias:</t>
  </si>
  <si>
    <t>Valor mensal:</t>
  </si>
  <si>
    <t>B.2</t>
  </si>
  <si>
    <t>Dedução do vale alimentação</t>
  </si>
  <si>
    <t>Dedução:</t>
  </si>
  <si>
    <t>B.3</t>
  </si>
  <si>
    <t>Auxílio alimentação em férias</t>
  </si>
  <si>
    <t>Valor func.:</t>
  </si>
  <si>
    <t>Valor:</t>
  </si>
  <si>
    <t>Intervalo Intrajornada</t>
  </si>
  <si>
    <t>Total do Submódulo 2.3</t>
  </si>
  <si>
    <t>TOTAL DO MÓDULO 2</t>
  </si>
  <si>
    <t>MÓDULO 3 - PROVISÃO PARA RESCISÃO</t>
  </si>
  <si>
    <t>PROVISÃO PARA RESCISÃO</t>
  </si>
  <si>
    <t>Base de Cálculo da Provisão para Rescisão (Total Módulo 1+Submódulo 2.1 + Prov. Férias)</t>
  </si>
  <si>
    <t>Aviso Prévio Indenizado</t>
  </si>
  <si>
    <t>Incidência do FGTS sobre o Aviso Prévio Indenizado</t>
  </si>
  <si>
    <t>Multa do FGTS e contribuições sociais sobre o Aviso Prévio Indenizado</t>
  </si>
  <si>
    <t>Aviso Prévio Trabalhado</t>
  </si>
  <si>
    <t>Incidência dos encargos sociais sobre o Aviso Prévio Trabalhado</t>
  </si>
  <si>
    <t>Multa do FGTS s/ remuneração e Aviso Prévio Trabalhado</t>
  </si>
  <si>
    <t>TOTAL DO MÓDULO 3</t>
  </si>
  <si>
    <t>MÓDULO 4 - CUSTO PELA REPOSIÇÃO DO PROFISSIONAL AUSENTE</t>
  </si>
  <si>
    <t>CUSTO PELA REPOSIÇÃO DO PROFISSIONAL AUSENTE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</si>
  <si>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</si>
  <si>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</si>
  <si>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</si>
  <si>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</si>
  <si>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</si>
  <si>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 (ausência por doença)</t>
  </si>
  <si>
    <t>Subtotal</t>
  </si>
  <si>
    <t>Incidência dos encargos do submódulo 2.2 sobre o módulo 4</t>
  </si>
  <si>
    <t>TOTAL DO MÓDULO 4</t>
  </si>
  <si>
    <t>MÓDULO 5 - INSUMOS DIVERSOS</t>
  </si>
  <si>
    <t>MATERIAIS / UNIFORMES</t>
  </si>
  <si>
    <t>Uniformes</t>
  </si>
  <si>
    <t>Seguro de Vida</t>
  </si>
  <si>
    <t>TOTAL DO MÓDULO 5</t>
  </si>
  <si>
    <t>MÓDULO 6 - CUSTOS INDIRETOS, LUCRO E TRIBUTOS</t>
  </si>
  <si>
    <r>
      <rPr>
        <b/>
        <sz val="9"/>
        <color theme="1"/>
        <rFont val="Arial"/>
        <charset val="134"/>
      </rPr>
      <t xml:space="preserve">Base para Cálculo do Módulo 6 </t>
    </r>
    <r>
      <rPr>
        <sz val="8"/>
        <color theme="1"/>
        <rFont val="Arial"/>
        <charset val="134"/>
      </rPr>
      <t>(Módulo 1+ Módulo 2+ Módulo 3 + Módulo4 + Módulo 5)</t>
    </r>
  </si>
  <si>
    <t>CUSTOS INDIRETOS</t>
  </si>
  <si>
    <t>LUCRO</t>
  </si>
  <si>
    <t xml:space="preserve">C </t>
  </si>
  <si>
    <t>TRIBUTOS (Por dentro)</t>
  </si>
  <si>
    <t>C.1</t>
  </si>
  <si>
    <t>Base de Cálculo (Apuração do coeficiente = ((BC Mod. 6 + CI + L)/1-Tributos)</t>
  </si>
  <si>
    <t>C.2</t>
  </si>
  <si>
    <t>COFINS</t>
  </si>
  <si>
    <t>C.3</t>
  </si>
  <si>
    <t>PIS</t>
  </si>
  <si>
    <t>C.4</t>
  </si>
  <si>
    <t>ISS</t>
  </si>
  <si>
    <t>Total dos Tributos</t>
  </si>
  <si>
    <t>TOTAL DO MÓDULO 6</t>
  </si>
  <si>
    <t>QUADRO RESUMO DO CUSTO POR EMPREGADO</t>
  </si>
  <si>
    <t>Subtotal ( A + B + C + D + E)</t>
  </si>
  <si>
    <t>CUSTO TOTAL POR EMPREGADO</t>
  </si>
  <si>
    <t>RESUMO DAS ÁREAS A SEREM LIMPAS</t>
  </si>
  <si>
    <t>Local</t>
  </si>
  <si>
    <t>Área Total</t>
  </si>
  <si>
    <t>m²</t>
  </si>
  <si>
    <t>Total..............................................................</t>
  </si>
  <si>
    <t>OBS: Áreas e frequências definidas pelo Órgão.</t>
  </si>
  <si>
    <t>Local: Escola Municipal Dario Bordin</t>
  </si>
  <si>
    <t>Frequência</t>
  </si>
  <si>
    <t>semanal</t>
  </si>
  <si>
    <t xml:space="preserve">1 - Área interna </t>
  </si>
  <si>
    <t>1.1 - Pisos frios</t>
  </si>
  <si>
    <t>Pátio Coberto</t>
  </si>
  <si>
    <t>Sala</t>
  </si>
  <si>
    <t>Atendimento Pedagógico</t>
  </si>
  <si>
    <t>Direção</t>
  </si>
  <si>
    <t>Área de serviço</t>
  </si>
  <si>
    <t>Trocador</t>
  </si>
  <si>
    <t>Refeitório</t>
  </si>
  <si>
    <t>Cozinha</t>
  </si>
  <si>
    <t>1.2 - Pisos acarpetados</t>
  </si>
  <si>
    <t>1.3 - Laboratórios</t>
  </si>
  <si>
    <t>1.4 - Almoxarifados/galpões</t>
  </si>
  <si>
    <t>Depósito</t>
  </si>
  <si>
    <t>1.5 - Oficinas</t>
  </si>
  <si>
    <t>1.6 - Áreas com espaços livres (saguão, hall e salão)</t>
  </si>
  <si>
    <t>Circulação</t>
  </si>
  <si>
    <t>1.7 - Banheiros</t>
  </si>
  <si>
    <t>Banheiro</t>
  </si>
  <si>
    <t>2 - Áreas externas</t>
  </si>
  <si>
    <t>2.1 - Pisos pavimentados adjacentes/contíguos à edificação</t>
  </si>
  <si>
    <t>2.2 - Varriação de passeios e arruamentos</t>
  </si>
  <si>
    <t>2.3 - Pátios e áreas verdes com alta frequência</t>
  </si>
  <si>
    <t>2.4 - Pátios e áreas verdes com média frequência</t>
  </si>
  <si>
    <t>2.5 - Pátios e áreas verdes com baixa frequência</t>
  </si>
  <si>
    <t>2.6 - Coleta de detritos em pátios e áreas verdes com frequência diária</t>
  </si>
  <si>
    <t>3 - Exquadrias externas</t>
  </si>
  <si>
    <t>3.1 - Face externa com exposição a situação de risco</t>
  </si>
  <si>
    <t>3.2 - Face externa sem exposição a situação de risco</t>
  </si>
  <si>
    <t>3.3 - Face interna</t>
  </si>
  <si>
    <t>4 - Fachadas envidraçadas</t>
  </si>
  <si>
    <t>5 - Áreas Hospitalares e assemelhadas</t>
  </si>
  <si>
    <t>Total</t>
  </si>
  <si>
    <t>Lavanderia</t>
  </si>
  <si>
    <t>Escadas</t>
  </si>
  <si>
    <t>Vestiário</t>
  </si>
  <si>
    <t>Recepção</t>
  </si>
  <si>
    <t>Item</t>
  </si>
  <si>
    <t>Quantidade</t>
  </si>
  <si>
    <t>Valor</t>
  </si>
  <si>
    <t>Unitário (R$)</t>
  </si>
  <si>
    <t>Mensal (R$)</t>
  </si>
  <si>
    <t>Anual (R$)</t>
  </si>
  <si>
    <t>Total.............................................................................................................................................</t>
  </si>
  <si>
    <t>Custo mensal por empregado (R$)</t>
  </si>
  <si>
    <t>Custo anual por empregado (R$)</t>
  </si>
  <si>
    <t xml:space="preserve">Quantidade anual por funcionário </t>
  </si>
  <si>
    <t>Valor Unitário (R$)</t>
  </si>
  <si>
    <t>Valor Mensal (R$)</t>
  </si>
  <si>
    <t>Valor Anual Total (R$)</t>
  </si>
  <si>
    <t>Total .......................................................................................................................</t>
  </si>
  <si>
    <t>Estimativa realizada com base na Convenção Coletiva de Trabalho - CCT:</t>
  </si>
  <si>
    <t>Sindicato:</t>
  </si>
  <si>
    <t>SIEMACO</t>
  </si>
  <si>
    <t>FUNDAMENTO LEGAL</t>
  </si>
  <si>
    <t xml:space="preserve">MEMÓRIA DE CÁLCULO </t>
  </si>
  <si>
    <t>SUBMÓDULO 2.1 - 13º Salário e Adicional de Férias</t>
  </si>
  <si>
    <t xml:space="preserve">Art. 7º, Inciso VIII, CF/88. </t>
  </si>
  <si>
    <t>1/12 x 100 = 8,33%</t>
  </si>
  <si>
    <t>Art. 7º, Inciso XVII, CF/88; art. 129 a 153 da CLT.</t>
  </si>
  <si>
    <t>((1 / 3) / 12) x 100 = 2,78%</t>
  </si>
  <si>
    <t>SUBMÓDULO 2.2 - Encargos Prev. e Trabalhistas</t>
  </si>
  <si>
    <t>Art. 22, inciso I, da Lei 8.212/91.</t>
  </si>
  <si>
    <t>20% sobre a remuneração.</t>
  </si>
  <si>
    <t>Art. 3º, inciso I, do De. nº 87.043/82; art. 15, de Lei nº 9424/96; e art 2º, do Decreto nº 3412/99.</t>
  </si>
  <si>
    <t>2,5% sobre a remuneração.</t>
  </si>
  <si>
    <t>Art. 22, inciso II, alineas "b" e "c" da Lei 8.212/91; Decreto nº 6042/07; Anexo da Resolução</t>
  </si>
  <si>
    <t>Alíquotas: 1%, 2% ou 3%.</t>
  </si>
  <si>
    <t>MPS/CNPS nº 1.329/17 (Fator Acidentário de Prevenção - FAP).</t>
  </si>
  <si>
    <t>Art. 3º da Lei 11.457/2007, IN RFB 971/2009</t>
  </si>
  <si>
    <t>1,5% sobre a remuneração.</t>
  </si>
  <si>
    <t>1% sobre a remuneração</t>
  </si>
  <si>
    <t>0,6% sobre a remuneração.</t>
  </si>
  <si>
    <t>0,2% sobre a remuneração.</t>
  </si>
  <si>
    <t>Art. 15 da Lei. 8036/90 e art 7º, inciso III, da CF/88.</t>
  </si>
  <si>
    <t>8% sobre a remuneração.</t>
  </si>
  <si>
    <t>SUBMÓDULO 2.3 - Benefícios Mensais e Diários</t>
  </si>
  <si>
    <t>Vale Transporte</t>
  </si>
  <si>
    <t>Lei nº 7.418, de 16 dezembro de 1985</t>
  </si>
  <si>
    <t xml:space="preserve">Valor do V.T. X Quant. Diária X Quant. Dias Mensais ) </t>
  </si>
  <si>
    <t>Decreto nº  10.854, de 10 de novembro de 2021.</t>
  </si>
  <si>
    <t xml:space="preserve"> - ( 6% do Salário Base, proporcional aos dias trabalhados )</t>
  </si>
  <si>
    <t>Auxílio Alimentação</t>
  </si>
  <si>
    <t>Asistência Médica e Familiar</t>
  </si>
  <si>
    <t>Auxílio Creche</t>
  </si>
  <si>
    <t>Caderno Técnico = Tx. de Natalidade</t>
  </si>
  <si>
    <t>Fundo de Formação</t>
  </si>
  <si>
    <t>Valor fixo de R$ 25,00 conforme CCT</t>
  </si>
  <si>
    <t>MÓDULO 3 - PROVISÃO PARA RETENÇÃO</t>
  </si>
  <si>
    <t xml:space="preserve">Conforme § 1º do art. 487 da CLT. </t>
  </si>
  <si>
    <t>((1/12) X 0,05) X 100 = 0,42%</t>
  </si>
  <si>
    <t xml:space="preserve">Dados estatísticos de 5% de demissões, conforme modelo elaborado pelo STJ. </t>
  </si>
  <si>
    <t xml:space="preserve">Art. 15 da Lei 8.036/90; Súmula nº 305/TST. </t>
  </si>
  <si>
    <t>Provisão do API x 8%</t>
  </si>
  <si>
    <t>Multa do FGTS  s/ o Aviso Prévio Indenizado</t>
  </si>
  <si>
    <t xml:space="preserve">Art. 18 da Lei 8.036/90. </t>
  </si>
  <si>
    <t>[1+2/12+(1/3x1/12)]x0,08x0,4x0,9x100</t>
  </si>
  <si>
    <t>Conforme art. 488 da CLT; Acórdão TCU nº 3.006/2010 e nº 1.094/2007</t>
  </si>
  <si>
    <t>((7 / 30) / 12) X 100 = 1,94%</t>
  </si>
  <si>
    <t>Encargos  s/e o Aviso Prévio Trabalhado</t>
  </si>
  <si>
    <t>Art. 15 c/c art. 18 da Lei 8.036/90 e art. 214 do Decreto nº 3.048/99</t>
  </si>
  <si>
    <t>Provisão do APT x 36,8%</t>
  </si>
  <si>
    <t>APT x 8% x 40%</t>
  </si>
  <si>
    <t>1/12 X 100 = 8,33%</t>
  </si>
  <si>
    <t>Art. 82 e 473 da CLT. Acórdãos TCU nº 1.094/2007 e 1.753/2008 - Plenário.</t>
  </si>
  <si>
    <t>(1/30) /12 x 100 = 0,28%</t>
  </si>
  <si>
    <t>Art. 7º Inciso XIX, CF/88. §1º do ADCT. Lei nº 13.527/2016</t>
  </si>
  <si>
    <t>(5/30/12)x0,015x100 = 0,02%</t>
  </si>
  <si>
    <t>Substituto na Cobertura de Aus. por Acidente de Trabalho</t>
  </si>
  <si>
    <t>Art. 27 do Dec. 89312/84; art. 131 da CLT e MP 664/2014</t>
  </si>
  <si>
    <t>(1/12)x0,0178x100 = 0,07%</t>
  </si>
  <si>
    <t>Art. 7º Inciso XVIII, CF/88; art. 72 da Lei 8.213/91 e Lei 11.770/2008.</t>
  </si>
  <si>
    <t>11,11% x 5,28% x 50% = 0,29%</t>
  </si>
  <si>
    <t>Art. 131, Inciso III, da CLT</t>
  </si>
  <si>
    <t>(5/30/12) x 100 = 1,39%</t>
  </si>
  <si>
    <t>MEMÓRIA DE CÁLCULO</t>
  </si>
  <si>
    <t>Conforme pesquisa de preço realizada pelo Órgão.</t>
  </si>
  <si>
    <t>Custos Indiretos</t>
  </si>
  <si>
    <t>Item VI do Anexo I da IN SEGES/MPDG nº 5/2017</t>
  </si>
  <si>
    <t>Estimativa conf. SEGES - Caderno Técnico Limpeza PR (3%)</t>
  </si>
  <si>
    <t>Lucro</t>
  </si>
  <si>
    <t>Item VI do Anexo I da IN SEGES/MPDG nº 5/2018</t>
  </si>
  <si>
    <t>Estimativa conf. SEGES - Caderno Técnico Limpeza PR (6,79%)</t>
  </si>
  <si>
    <t xml:space="preserve">Lei 9.715/98  e LC 70/91.   OBS: as alíquotas utilizadas na estimativa referem-se ao regime não-cumulativo, incidente para empresas tributadas pelo Lucro Real. Contudo, quando da apresentação da propostas as empresas deverão informar a real alíquota práticada, conforme o regime que estejam enquadradas (Lucro Real, Lucro Presumido ou Simples Nacional). </t>
  </si>
  <si>
    <t>Base de cálculo (Total dos módulos 1,2,3,4,5+CI+L)/(1-%PIS,%COFINS%ISS) x alíquota correspondente</t>
  </si>
  <si>
    <t xml:space="preserve">ISS </t>
  </si>
  <si>
    <t>LC nº 13/2013 e LC nº 116/03.</t>
  </si>
  <si>
    <t>1 - Piso Térreo</t>
  </si>
  <si>
    <t>Consultório 1</t>
  </si>
  <si>
    <t>Consultório 2</t>
  </si>
  <si>
    <t>Consultório 3</t>
  </si>
  <si>
    <t>Consultório 4</t>
  </si>
  <si>
    <t xml:space="preserve">Consultório 5 </t>
  </si>
  <si>
    <t>Consultório 6</t>
  </si>
  <si>
    <t>Consultório 7</t>
  </si>
  <si>
    <t>Consultório 8</t>
  </si>
  <si>
    <t>Sala Pequenas Cirurgias</t>
  </si>
  <si>
    <t>Sala de Preparo</t>
  </si>
  <si>
    <t>Sala Administrativo(Sala de Apoio)</t>
  </si>
  <si>
    <t xml:space="preserve">Banheiros (quantidade 7) </t>
  </si>
  <si>
    <t>Sala de Esterelização</t>
  </si>
  <si>
    <t>Copa/cozinha</t>
  </si>
  <si>
    <t>Sala de Arquivo</t>
  </si>
  <si>
    <t>2 - Piso Superior</t>
  </si>
  <si>
    <t>2.1 - Piso frios</t>
  </si>
  <si>
    <t>Banheiros (quantidade 2)</t>
  </si>
  <si>
    <t>TOTAL PISO TÉRREO + PISO SUPERIOR</t>
  </si>
  <si>
    <t>Piso Térreo</t>
  </si>
  <si>
    <t>Piso Superior</t>
  </si>
  <si>
    <t>1.3 - Almoxarifados/galpões</t>
  </si>
  <si>
    <t>1.2 - Laboratórios/Consultórios/Banheiros</t>
  </si>
  <si>
    <t>2.3 - Almoxarifados/galpões</t>
  </si>
  <si>
    <t>Cisvali</t>
  </si>
  <si>
    <t xml:space="preserve">UNIFORMES </t>
  </si>
  <si>
    <t>EPI</t>
  </si>
  <si>
    <t xml:space="preserve">Uniformes </t>
  </si>
  <si>
    <t>Bota de Segurança Material: PVC, Cano longo, Tamanho compatível com o trabalhador(Par)</t>
  </si>
  <si>
    <t xml:space="preserve">Botina de Segurança, Material: Couro, Cano Curto, Tamanho Compatível com o trabalhador(Par) </t>
  </si>
  <si>
    <t>Óculos de Proteção, Tamanho compatível com o trabalhador.</t>
  </si>
  <si>
    <t>Jaqueta com Identificação da Empresa, Tamanho Compativel com o Trabalhador</t>
  </si>
  <si>
    <t>Outras remunerações ( especificar quais)</t>
  </si>
  <si>
    <t>36 semanais</t>
  </si>
  <si>
    <t>Segunda a Sábado</t>
  </si>
  <si>
    <t>Cálculo 36h (Salário normativo/44x40)</t>
  </si>
  <si>
    <t>seg-sex (07h às 13h e 12h às 18h) e sáb (07h às 13h)</t>
  </si>
  <si>
    <t>Luva de borracha Latex Amarela, antiderrapante, cano longo, tamanho compatível com o trabalhador.(Par)</t>
  </si>
  <si>
    <t>Luva de borracha Latex Verde, antiderrapante, cano longo, tamanho compatível com o trabalhador.(Par)</t>
  </si>
  <si>
    <t xml:space="preserve">Avental imperméavel </t>
  </si>
  <si>
    <t>03 pares por funcionário por mês</t>
  </si>
  <si>
    <t>03 óculos por funcionário por ano</t>
  </si>
  <si>
    <t>1 par de botas por funcionário por ano</t>
  </si>
  <si>
    <t>Adicional de Insalubridade - 20 %</t>
  </si>
  <si>
    <t>Salário Base + Adicional de Insalubridade - 20 %</t>
  </si>
  <si>
    <t>Adicional de Insalubridade</t>
  </si>
  <si>
    <t>Art.192, CLT</t>
  </si>
  <si>
    <t>04 aventais  por funcionário por ano</t>
  </si>
  <si>
    <t xml:space="preserve">Licitação nº: </t>
  </si>
  <si>
    <t>Local: AMBULATÓRIO CISVALI</t>
  </si>
  <si>
    <t xml:space="preserve">CISVALI - Ambulatório </t>
  </si>
  <si>
    <t>CISVALI - Prédio Administrativo</t>
  </si>
  <si>
    <t>PLANILHA DE CUSTOS E FORMAÇÃO DE PREÇOS - Serviços de Limpeza - CISVALI</t>
  </si>
  <si>
    <t>R$ 700,00 (-) 20% desc.</t>
  </si>
  <si>
    <t>R$ 81,00 por empregado</t>
  </si>
  <si>
    <t>(Paternidade+Maternidade) 0,0325+0,0028 = 0,0353 x R$ 173,00</t>
  </si>
  <si>
    <t>Serviços</t>
  </si>
  <si>
    <t>Turno</t>
  </si>
  <si>
    <t>Dias da Semana</t>
  </si>
  <si>
    <t>Qtde de postos</t>
  </si>
  <si>
    <t>Limpeza</t>
  </si>
  <si>
    <t>Diurno</t>
  </si>
  <si>
    <t>Total de Postos</t>
  </si>
  <si>
    <t>PLANILHA DE CUSTOS E FORMAÇÃO DE PREÇOS - Serviços de Limpeza                                  CISVALI</t>
  </si>
  <si>
    <t>Informar CCT que utilizar</t>
  </si>
  <si>
    <t>Informar CCT e Clausula Utilizada</t>
  </si>
  <si>
    <t>Local: Prédio Administrativo</t>
  </si>
  <si>
    <t>Sala Administrativa 1 - Contabilidade</t>
  </si>
  <si>
    <t>Sala Administrativa 2 - agendamento</t>
  </si>
  <si>
    <t>Sala Administrativa 3 - Faturamento</t>
  </si>
  <si>
    <t xml:space="preserve">Sala Administrativa 4 - Compras </t>
  </si>
  <si>
    <t>Sala Administrativa 5 - Juridico</t>
  </si>
  <si>
    <t>Sala Administrativa 6 - Direção Executiva</t>
  </si>
  <si>
    <t>Sala Administrativa 7 - Almorifado</t>
  </si>
  <si>
    <t>Sala Administrativa 8 - Direção</t>
  </si>
  <si>
    <t>Copa</t>
  </si>
  <si>
    <t>1.2 - Banheiros</t>
  </si>
  <si>
    <t>Banheiro 1 - Feminino</t>
  </si>
  <si>
    <t>Banheiro 2 - Masculino</t>
  </si>
  <si>
    <t>Banheiro 3 - Masculino</t>
  </si>
  <si>
    <t>Sala de Poço de Luz</t>
  </si>
  <si>
    <t>Crachas com identificação da colaboradora e da empresa contratada.</t>
  </si>
  <si>
    <t>2.2 - Laboratórios/Consultórios/Banheiros</t>
  </si>
  <si>
    <t>Consultórios 9</t>
  </si>
  <si>
    <t>Consultórios 10</t>
  </si>
  <si>
    <t>Consultórios 11</t>
  </si>
  <si>
    <t>Consultórios 12</t>
  </si>
  <si>
    <t>Consultórios 13</t>
  </si>
  <si>
    <t>Sala de Procedimentos</t>
  </si>
  <si>
    <t>Preparo/Almoxarifado</t>
  </si>
  <si>
    <t>Arquivos</t>
  </si>
  <si>
    <t>Sala  de Enfermagem</t>
  </si>
  <si>
    <t>Calça comprida com elástico e cordão, em gabardine, tamanho compativel com o trabalhador.</t>
  </si>
  <si>
    <t>Camiseta malha fria, com gola esporte, em gabardine, com emblema da  empresa pintado, tamanho compativel com o trabalhador.</t>
  </si>
  <si>
    <t>Camiseta malha fria, com gola esporte, em gabardine, manga longa, com emblema da  empresa pintado, tamanho compativel com o trabalhador.</t>
  </si>
  <si>
    <t>Tênis preto em couro, solado baixo, tamanho compativel com o trabalhador.</t>
  </si>
  <si>
    <t>Quantidade de colaboradores</t>
  </si>
  <si>
    <t>Custo anual por total de empregado (R$)</t>
  </si>
  <si>
    <t>Custo dos EPI por empregado</t>
  </si>
  <si>
    <t>Custo dos Uniformes</t>
  </si>
  <si>
    <t>Anual</t>
  </si>
  <si>
    <t>EPI's</t>
  </si>
  <si>
    <t>Serviços Gerais 36h (R$)</t>
  </si>
  <si>
    <t>1 pares de botina por funcionário por ano</t>
  </si>
  <si>
    <t xml:space="preserve">Auxílio-alimentação </t>
  </si>
  <si>
    <t xml:space="preserve">Assistência Médica e Familiar </t>
  </si>
  <si>
    <t xml:space="preserve">Auxílio Creche </t>
  </si>
  <si>
    <t xml:space="preserve">Fundo de Formação </t>
  </si>
  <si>
    <t xml:space="preserve">Benefício Social Familiar </t>
  </si>
  <si>
    <t>EMPRESA - CNPJ</t>
  </si>
  <si>
    <t>RESPONSÁVEL LEGAL</t>
  </si>
  <si>
    <t>LOCAL, DATA</t>
  </si>
  <si>
    <t xml:space="preserve">Acordo, Convenção ou Dissídio coletivo adotado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</si>
</sst>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0"/>
    <numFmt numFmtId="166" formatCode="#,##0.00000"/>
  </numFmts>
  <fonts count="30">
    <font>
      <sz val="11"/>
      <color theme="1"/>
      <name val="Calibri"/>
      <charset val="134"/>
      <scheme val="minor"/>
    </font>
    <font>
      <b/>
      <sz val="11"/>
      <color theme="0"/>
      <name val="Arial"/>
      <charset val="134"/>
    </font>
    <font>
      <sz val="11"/>
      <name val="Calibri"/>
      <charset val="134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b/>
      <sz val="9"/>
      <color rgb="FF366092"/>
      <name val="Arial"/>
      <charset val="134"/>
    </font>
    <font>
      <b/>
      <sz val="9"/>
      <color rgb="FF4D4D4D"/>
      <name val="Arial"/>
      <charset val="134"/>
    </font>
    <font>
      <b/>
      <sz val="9"/>
      <color theme="0"/>
      <name val="Arial"/>
      <charset val="134"/>
    </font>
    <font>
      <sz val="11"/>
      <color theme="1"/>
      <name val="Calibri"/>
      <charset val="134"/>
    </font>
    <font>
      <b/>
      <sz val="9"/>
      <color theme="1"/>
      <name val="Arial"/>
      <charset val="134"/>
    </font>
    <font>
      <sz val="8"/>
      <color theme="1"/>
      <name val="Arial"/>
      <charset val="134"/>
    </font>
    <font>
      <sz val="10"/>
      <color theme="1"/>
      <name val="Arial"/>
      <charset val="134"/>
    </font>
    <font>
      <b/>
      <sz val="9"/>
      <color rgb="FF000000"/>
      <name val="Arial"/>
      <charset val="134"/>
    </font>
    <font>
      <sz val="9"/>
      <color theme="1"/>
      <name val="Calibri"/>
      <charset val="134"/>
    </font>
    <font>
      <sz val="10"/>
      <color theme="1"/>
      <name val="Calibri"/>
      <charset val="134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charset val="134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2"/>
      <name val="Calibri"/>
      <family val="2"/>
    </font>
    <font>
      <b/>
      <sz val="9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4F6128"/>
        <bgColor rgb="FF4F6128"/>
      </patternFill>
    </fill>
    <fill>
      <patternFill patternType="solid">
        <fgColor theme="0"/>
        <bgColor theme="0"/>
      </patternFill>
    </fill>
    <fill>
      <patternFill patternType="solid">
        <fgColor rgb="FFC0D597"/>
        <bgColor rgb="FFC0D597"/>
      </patternFill>
    </fill>
    <fill>
      <patternFill patternType="solid">
        <fgColor rgb="FFFFFECA"/>
        <bgColor rgb="FFFFFECA"/>
      </patternFill>
    </fill>
    <fill>
      <patternFill patternType="solid">
        <fgColor rgb="FFFFFDA3"/>
        <bgColor rgb="FFFFFDA3"/>
      </patternFill>
    </fill>
    <fill>
      <patternFill patternType="solid">
        <fgColor rgb="FFFFFFEB"/>
        <bgColor rgb="FFFFFFEB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EB"/>
      </patternFill>
    </fill>
    <fill>
      <patternFill patternType="solid">
        <fgColor rgb="FFFFFFCC"/>
        <bgColor rgb="FFFFFDA3"/>
      </patternFill>
    </fill>
    <fill>
      <patternFill patternType="solid">
        <fgColor theme="0"/>
        <bgColor rgb="FFFFFDA3"/>
      </patternFill>
    </fill>
  </fills>
  <borders count="2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361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3" fillId="3" borderId="5" xfId="0" applyFont="1" applyFill="1" applyBorder="1"/>
    <xf numFmtId="0" fontId="3" fillId="3" borderId="1" xfId="0" applyFont="1" applyFill="1" applyBorder="1"/>
    <xf numFmtId="0" fontId="4" fillId="3" borderId="2" xfId="0" applyFont="1" applyFill="1" applyBorder="1"/>
    <xf numFmtId="164" fontId="3" fillId="3" borderId="10" xfId="0" applyNumberFormat="1" applyFont="1" applyFill="1" applyBorder="1" applyAlignment="1">
      <alignment horizontal="center"/>
    </xf>
    <xf numFmtId="0" fontId="4" fillId="3" borderId="6" xfId="0" applyFont="1" applyFill="1" applyBorder="1"/>
    <xf numFmtId="0" fontId="3" fillId="3" borderId="3" xfId="0" applyFont="1" applyFill="1" applyBorder="1"/>
    <xf numFmtId="0" fontId="4" fillId="3" borderId="5" xfId="0" applyFont="1" applyFill="1" applyBorder="1"/>
    <xf numFmtId="164" fontId="4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 applyAlignment="1">
      <alignment horizontal="left"/>
    </xf>
    <xf numFmtId="10" fontId="3" fillId="3" borderId="10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3" borderId="10" xfId="0" applyFont="1" applyFill="1" applyBorder="1"/>
    <xf numFmtId="0" fontId="3" fillId="3" borderId="10" xfId="0" applyFont="1" applyFill="1" applyBorder="1"/>
    <xf numFmtId="0" fontId="3" fillId="3" borderId="4" xfId="0" applyFont="1" applyFill="1" applyBorder="1"/>
    <xf numFmtId="0" fontId="3" fillId="3" borderId="13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0" borderId="0" xfId="0" applyFont="1"/>
    <xf numFmtId="0" fontId="8" fillId="3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4" fillId="5" borderId="10" xfId="0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 wrapText="1"/>
    </xf>
    <xf numFmtId="2" fontId="4" fillId="3" borderId="10" xfId="0" applyNumberFormat="1" applyFont="1" applyFill="1" applyBorder="1" applyAlignment="1">
      <alignment horizontal="right" vertical="center" wrapText="1"/>
    </xf>
    <xf numFmtId="4" fontId="4" fillId="3" borderId="10" xfId="0" applyNumberFormat="1" applyFont="1" applyFill="1" applyBorder="1" applyAlignment="1">
      <alignment horizontal="right" vertical="center" wrapText="1"/>
    </xf>
    <xf numFmtId="0" fontId="4" fillId="4" borderId="10" xfId="0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3" borderId="0" xfId="0" applyFont="1" applyFill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0" fontId="11" fillId="3" borderId="0" xfId="0" applyFont="1" applyFill="1"/>
    <xf numFmtId="2" fontId="4" fillId="6" borderId="10" xfId="0" applyNumberFormat="1" applyFont="1" applyFill="1" applyBorder="1" applyAlignment="1">
      <alignment horizontal="center"/>
    </xf>
    <xf numFmtId="2" fontId="4" fillId="7" borderId="8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2" fontId="4" fillId="7" borderId="10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0" fontId="3" fillId="6" borderId="10" xfId="0" applyFont="1" applyFill="1" applyBorder="1"/>
    <xf numFmtId="0" fontId="3" fillId="6" borderId="1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4" fillId="6" borderId="1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6" borderId="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0" borderId="10" xfId="0" applyFont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3" borderId="12" xfId="0" applyFont="1" applyFill="1" applyBorder="1"/>
    <xf numFmtId="0" fontId="4" fillId="3" borderId="7" xfId="0" applyFont="1" applyFill="1" applyBorder="1"/>
    <xf numFmtId="0" fontId="3" fillId="3" borderId="6" xfId="0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right"/>
    </xf>
    <xf numFmtId="9" fontId="3" fillId="3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9" fontId="3" fillId="3" borderId="6" xfId="0" applyNumberFormat="1" applyFont="1" applyFill="1" applyBorder="1" applyAlignment="1">
      <alignment horizontal="left"/>
    </xf>
    <xf numFmtId="164" fontId="3" fillId="3" borderId="6" xfId="0" applyNumberFormat="1" applyFont="1" applyFill="1" applyBorder="1" applyAlignment="1">
      <alignment horizontal="center"/>
    </xf>
    <xf numFmtId="4" fontId="3" fillId="3" borderId="6" xfId="0" applyNumberFormat="1" applyFont="1" applyFill="1" applyBorder="1"/>
    <xf numFmtId="10" fontId="3" fillId="3" borderId="7" xfId="0" applyNumberFormat="1" applyFont="1" applyFill="1" applyBorder="1"/>
    <xf numFmtId="0" fontId="4" fillId="8" borderId="10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4" fontId="3" fillId="0" borderId="10" xfId="0" applyNumberFormat="1" applyFont="1" applyBorder="1"/>
    <xf numFmtId="4" fontId="4" fillId="6" borderId="10" xfId="0" applyNumberFormat="1" applyFont="1" applyFill="1" applyBorder="1"/>
    <xf numFmtId="4" fontId="4" fillId="3" borderId="10" xfId="0" applyNumberFormat="1" applyFont="1" applyFill="1" applyBorder="1"/>
    <xf numFmtId="4" fontId="4" fillId="0" borderId="10" xfId="0" applyNumberFormat="1" applyFont="1" applyBorder="1"/>
    <xf numFmtId="4" fontId="3" fillId="3" borderId="10" xfId="0" applyNumberFormat="1" applyFont="1" applyFill="1" applyBorder="1"/>
    <xf numFmtId="4" fontId="3" fillId="3" borderId="10" xfId="0" applyNumberFormat="1" applyFont="1" applyFill="1" applyBorder="1" applyAlignment="1">
      <alignment horizontal="right"/>
    </xf>
    <xf numFmtId="4" fontId="3" fillId="3" borderId="6" xfId="0" applyNumberFormat="1" applyFont="1" applyFill="1" applyBorder="1" applyAlignment="1">
      <alignment horizontal="right"/>
    </xf>
    <xf numFmtId="9" fontId="4" fillId="3" borderId="6" xfId="0" applyNumberFormat="1" applyFont="1" applyFill="1" applyBorder="1" applyAlignment="1">
      <alignment horizontal="left"/>
    </xf>
    <xf numFmtId="9" fontId="4" fillId="3" borderId="6" xfId="0" applyNumberFormat="1" applyFont="1" applyFill="1" applyBorder="1" applyAlignment="1">
      <alignment horizontal="center"/>
    </xf>
    <xf numFmtId="9" fontId="4" fillId="6" borderId="6" xfId="0" applyNumberFormat="1" applyFont="1" applyFill="1" applyBorder="1" applyAlignment="1">
      <alignment horizontal="left"/>
    </xf>
    <xf numFmtId="9" fontId="4" fillId="6" borderId="6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left"/>
    </xf>
    <xf numFmtId="4" fontId="3" fillId="6" borderId="6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4" fillId="3" borderId="0" xfId="0" applyNumberFormat="1" applyFont="1" applyFill="1"/>
    <xf numFmtId="0" fontId="13" fillId="3" borderId="0" xfId="0" applyFont="1" applyFill="1"/>
    <xf numFmtId="0" fontId="10" fillId="3" borderId="0" xfId="0" applyFont="1" applyFill="1" applyAlignment="1">
      <alignment vertical="center"/>
    </xf>
    <xf numFmtId="0" fontId="14" fillId="3" borderId="0" xfId="0" applyFont="1" applyFill="1"/>
    <xf numFmtId="166" fontId="8" fillId="3" borderId="0" xfId="0" applyNumberFormat="1" applyFont="1" applyFill="1"/>
    <xf numFmtId="0" fontId="15" fillId="3" borderId="0" xfId="0" applyFont="1" applyFill="1"/>
    <xf numFmtId="0" fontId="0" fillId="0" borderId="0" xfId="0"/>
    <xf numFmtId="0" fontId="0" fillId="0" borderId="0" xfId="0"/>
    <xf numFmtId="9" fontId="3" fillId="3" borderId="0" xfId="1" applyFont="1" applyFill="1"/>
    <xf numFmtId="0" fontId="19" fillId="3" borderId="0" xfId="0" applyFont="1" applyFill="1"/>
    <xf numFmtId="0" fontId="16" fillId="3" borderId="0" xfId="0" applyFont="1" applyFill="1"/>
    <xf numFmtId="0" fontId="19" fillId="3" borderId="0" xfId="0" applyFont="1" applyFill="1" applyAlignment="1">
      <alignment horizontal="center"/>
    </xf>
    <xf numFmtId="0" fontId="4" fillId="9" borderId="10" xfId="0" applyFont="1" applyFill="1" applyBorder="1" applyAlignment="1">
      <alignment horizontal="center"/>
    </xf>
    <xf numFmtId="4" fontId="3" fillId="9" borderId="10" xfId="0" applyNumberFormat="1" applyFont="1" applyFill="1" applyBorder="1"/>
    <xf numFmtId="4" fontId="23" fillId="0" borderId="10" xfId="0" applyNumberFormat="1" applyFont="1" applyBorder="1"/>
    <xf numFmtId="0" fontId="0" fillId="0" borderId="0" xfId="0"/>
    <xf numFmtId="0" fontId="0" fillId="0" borderId="0" xfId="0"/>
    <xf numFmtId="0" fontId="4" fillId="0" borderId="10" xfId="0" applyFont="1" applyFill="1" applyBorder="1" applyAlignment="1">
      <alignment horizontal="center"/>
    </xf>
    <xf numFmtId="0" fontId="16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164" fontId="3" fillId="0" borderId="10" xfId="0" applyNumberFormat="1" applyFont="1" applyFill="1" applyBorder="1" applyAlignment="1">
      <alignment horizontal="center"/>
    </xf>
    <xf numFmtId="4" fontId="3" fillId="0" borderId="10" xfId="0" applyNumberFormat="1" applyFont="1" applyFill="1" applyBorder="1"/>
    <xf numFmtId="0" fontId="3" fillId="0" borderId="0" xfId="0" applyFont="1" applyFill="1"/>
    <xf numFmtId="0" fontId="0" fillId="0" borderId="0" xfId="0" applyFill="1"/>
    <xf numFmtId="0" fontId="0" fillId="0" borderId="0" xfId="0"/>
    <xf numFmtId="0" fontId="4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0" xfId="0"/>
    <xf numFmtId="2" fontId="4" fillId="4" borderId="8" xfId="0" applyNumberFormat="1" applyFont="1" applyFill="1" applyBorder="1" applyAlignment="1">
      <alignment horizontal="center"/>
    </xf>
    <xf numFmtId="0" fontId="3" fillId="0" borderId="20" xfId="0" applyFont="1" applyBorder="1" applyAlignment="1">
      <alignment wrapText="1"/>
    </xf>
    <xf numFmtId="0" fontId="16" fillId="0" borderId="0" xfId="0" applyFont="1" applyBorder="1"/>
    <xf numFmtId="0" fontId="24" fillId="0" borderId="10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0" borderId="0" xfId="0" applyFont="1" applyBorder="1" applyAlignment="1"/>
    <xf numFmtId="2" fontId="4" fillId="6" borderId="5" xfId="0" applyNumberFormat="1" applyFont="1" applyFill="1" applyBorder="1" applyAlignment="1"/>
    <xf numFmtId="2" fontId="4" fillId="0" borderId="5" xfId="0" applyNumberFormat="1" applyFont="1" applyBorder="1" applyAlignment="1"/>
    <xf numFmtId="0" fontId="4" fillId="4" borderId="1" xfId="0" applyFont="1" applyFill="1" applyBorder="1" applyAlignment="1">
      <alignment vertical="center"/>
    </xf>
    <xf numFmtId="0" fontId="4" fillId="4" borderId="5" xfId="0" applyFont="1" applyFill="1" applyBorder="1" applyAlignment="1"/>
    <xf numFmtId="0" fontId="4" fillId="4" borderId="3" xfId="0" applyFont="1" applyFill="1" applyBorder="1" applyAlignment="1">
      <alignment horizontal="center"/>
    </xf>
    <xf numFmtId="2" fontId="4" fillId="6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2" fontId="4" fillId="7" borderId="5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22" fillId="13" borderId="16" xfId="0" applyFont="1" applyFill="1" applyBorder="1" applyAlignment="1"/>
    <xf numFmtId="2" fontId="4" fillId="4" borderId="5" xfId="0" applyNumberFormat="1" applyFont="1" applyFill="1" applyBorder="1" applyAlignment="1">
      <alignment horizontal="center"/>
    </xf>
    <xf numFmtId="0" fontId="8" fillId="3" borderId="21" xfId="0" applyFont="1" applyFill="1" applyBorder="1"/>
    <xf numFmtId="0" fontId="4" fillId="0" borderId="21" xfId="0" applyFont="1" applyBorder="1" applyAlignment="1">
      <alignment horizontal="center"/>
    </xf>
    <xf numFmtId="4" fontId="3" fillId="0" borderId="21" xfId="0" applyNumberFormat="1" applyFont="1" applyBorder="1"/>
    <xf numFmtId="0" fontId="4" fillId="7" borderId="21" xfId="0" applyFont="1" applyFill="1" applyBorder="1" applyAlignment="1">
      <alignment horizontal="center"/>
    </xf>
    <xf numFmtId="4" fontId="4" fillId="15" borderId="21" xfId="0" applyNumberFormat="1" applyFont="1" applyFill="1" applyBorder="1"/>
    <xf numFmtId="0" fontId="4" fillId="5" borderId="21" xfId="0" applyFont="1" applyFill="1" applyBorder="1" applyAlignment="1">
      <alignment horizontal="center"/>
    </xf>
    <xf numFmtId="4" fontId="4" fillId="5" borderId="21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12" xfId="0" applyFont="1" applyFill="1" applyBorder="1"/>
    <xf numFmtId="10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/>
    <xf numFmtId="10" fontId="3" fillId="0" borderId="10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4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13" xfId="0" applyFont="1" applyFill="1" applyBorder="1"/>
    <xf numFmtId="0" fontId="4" fillId="0" borderId="5" xfId="0" applyFont="1" applyFill="1" applyBorder="1"/>
    <xf numFmtId="164" fontId="4" fillId="0" borderId="1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16" fillId="11" borderId="1" xfId="0" applyFont="1" applyFill="1" applyBorder="1"/>
    <xf numFmtId="0" fontId="3" fillId="11" borderId="2" xfId="0" applyFont="1" applyFill="1" applyBorder="1"/>
    <xf numFmtId="0" fontId="3" fillId="11" borderId="6" xfId="0" applyFont="1" applyFill="1" applyBorder="1"/>
    <xf numFmtId="0" fontId="3" fillId="11" borderId="7" xfId="0" applyFont="1" applyFill="1" applyBorder="1"/>
    <xf numFmtId="0" fontId="3" fillId="11" borderId="12" xfId="0" applyFont="1" applyFill="1" applyBorder="1"/>
    <xf numFmtId="0" fontId="28" fillId="12" borderId="17" xfId="0" applyFont="1" applyFill="1" applyBorder="1" applyAlignment="1">
      <alignment horizontal="center" vertical="center" wrapText="1"/>
    </xf>
    <xf numFmtId="0" fontId="28" fillId="12" borderId="18" xfId="0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vertical="center" wrapText="1"/>
    </xf>
    <xf numFmtId="0" fontId="0" fillId="0" borderId="0" xfId="0"/>
    <xf numFmtId="2" fontId="4" fillId="16" borderId="10" xfId="0" applyNumberFormat="1" applyFont="1" applyFill="1" applyBorder="1" applyAlignment="1">
      <alignment horizontal="center"/>
    </xf>
    <xf numFmtId="2" fontId="4" fillId="16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4" fillId="17" borderId="10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6" fillId="3" borderId="10" xfId="0" applyFont="1" applyFill="1" applyBorder="1" applyAlignment="1">
      <alignment horizontal="left" vertical="center" wrapText="1"/>
    </xf>
    <xf numFmtId="4" fontId="16" fillId="0" borderId="22" xfId="0" applyNumberFormat="1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center" vertical="center" wrapText="1"/>
    </xf>
    <xf numFmtId="10" fontId="29" fillId="3" borderId="10" xfId="0" applyNumberFormat="1" applyFont="1" applyFill="1" applyBorder="1" applyAlignment="1">
      <alignment horizontal="center"/>
    </xf>
    <xf numFmtId="165" fontId="29" fillId="3" borderId="10" xfId="0" applyNumberFormat="1" applyFont="1" applyFill="1" applyBorder="1" applyAlignment="1">
      <alignment horizontal="center"/>
    </xf>
    <xf numFmtId="4" fontId="4" fillId="15" borderId="21" xfId="0" applyNumberFormat="1" applyFont="1" applyFill="1" applyBorder="1" applyAlignment="1">
      <alignment horizontal="center"/>
    </xf>
    <xf numFmtId="4" fontId="4" fillId="5" borderId="21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4" fillId="4" borderId="21" xfId="0" applyFont="1" applyFill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center"/>
    </xf>
    <xf numFmtId="4" fontId="9" fillId="14" borderId="21" xfId="0" applyNumberFormat="1" applyFont="1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4" fillId="15" borderId="21" xfId="0" applyFont="1" applyFill="1" applyBorder="1" applyAlignment="1">
      <alignment horizontal="left"/>
    </xf>
    <xf numFmtId="0" fontId="2" fillId="14" borderId="21" xfId="0" applyFont="1" applyFill="1" applyBorder="1"/>
    <xf numFmtId="0" fontId="4" fillId="5" borderId="21" xfId="0" applyFont="1" applyFill="1" applyBorder="1" applyAlignment="1">
      <alignment horizontal="left"/>
    </xf>
    <xf numFmtId="0" fontId="2" fillId="0" borderId="21" xfId="0" applyFont="1" applyBorder="1"/>
    <xf numFmtId="0" fontId="17" fillId="3" borderId="0" xfId="0" applyFont="1" applyFill="1" applyAlignment="1">
      <alignment horizontal="center"/>
    </xf>
    <xf numFmtId="0" fontId="27" fillId="2" borderId="21" xfId="0" applyFont="1" applyFill="1" applyBorder="1" applyAlignment="1">
      <alignment horizontal="center" vertical="center" wrapText="1"/>
    </xf>
    <xf numFmtId="0" fontId="0" fillId="0" borderId="21" xfId="0" applyBorder="1"/>
    <xf numFmtId="0" fontId="4" fillId="4" borderId="21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/>
    </xf>
    <xf numFmtId="0" fontId="1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left"/>
    </xf>
    <xf numFmtId="0" fontId="2" fillId="0" borderId="6" xfId="0" applyFont="1" applyBorder="1"/>
    <xf numFmtId="0" fontId="4" fillId="6" borderId="6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0" borderId="7" xfId="0" applyFont="1" applyBorder="1"/>
    <xf numFmtId="0" fontId="4" fillId="3" borderId="5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0" fontId="4" fillId="8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4" fillId="6" borderId="5" xfId="0" applyFont="1" applyFill="1" applyBorder="1"/>
    <xf numFmtId="0" fontId="20" fillId="6" borderId="5" xfId="0" applyFont="1" applyFill="1" applyBorder="1" applyAlignment="1">
      <alignment horizontal="left"/>
    </xf>
    <xf numFmtId="0" fontId="21" fillId="0" borderId="6" xfId="0" applyFont="1" applyBorder="1"/>
    <xf numFmtId="0" fontId="21" fillId="0" borderId="7" xfId="0" applyFont="1" applyBorder="1"/>
    <xf numFmtId="0" fontId="4" fillId="8" borderId="5" xfId="0" applyFont="1" applyFill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22" fillId="13" borderId="15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4" fillId="6" borderId="5" xfId="0" applyNumberFormat="1" applyFont="1" applyFill="1" applyBorder="1" applyAlignment="1">
      <alignment horizontal="center"/>
    </xf>
    <xf numFmtId="2" fontId="4" fillId="6" borderId="7" xfId="0" applyNumberFormat="1" applyFont="1" applyFill="1" applyBorder="1" applyAlignment="1">
      <alignment horizontal="center"/>
    </xf>
    <xf numFmtId="0" fontId="28" fillId="12" borderId="19" xfId="0" applyFont="1" applyFill="1" applyBorder="1" applyAlignment="1">
      <alignment horizontal="center" vertical="center" wrapText="1"/>
    </xf>
    <xf numFmtId="0" fontId="28" fillId="12" borderId="1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center"/>
    </xf>
    <xf numFmtId="0" fontId="2" fillId="0" borderId="10" xfId="0" applyFont="1" applyBorder="1"/>
    <xf numFmtId="0" fontId="10" fillId="3" borderId="0" xfId="0" applyFont="1" applyFill="1" applyAlignment="1">
      <alignment horizontal="left"/>
    </xf>
    <xf numFmtId="0" fontId="2" fillId="0" borderId="0" xfId="0" applyFon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4" fillId="16" borderId="5" xfId="0" applyFont="1" applyFill="1" applyBorder="1" applyAlignment="1">
      <alignment horizontal="left"/>
    </xf>
    <xf numFmtId="0" fontId="4" fillId="16" borderId="6" xfId="0" applyFont="1" applyFill="1" applyBorder="1" applyAlignment="1">
      <alignment horizontal="left"/>
    </xf>
    <xf numFmtId="0" fontId="4" fillId="16" borderId="7" xfId="0" applyFont="1" applyFill="1" applyBorder="1" applyAlignment="1">
      <alignment horizontal="left"/>
    </xf>
    <xf numFmtId="0" fontId="22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1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3" xfId="0" applyFont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0" fillId="0" borderId="0" xfId="0"/>
    <xf numFmtId="0" fontId="2" fillId="0" borderId="14" xfId="0" applyFont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/>
    <xf numFmtId="0" fontId="2" fillId="0" borderId="1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13" xfId="0" applyFont="1" applyFill="1" applyBorder="1"/>
    <xf numFmtId="0" fontId="3" fillId="10" borderId="1" xfId="0" applyFont="1" applyFill="1" applyBorder="1" applyAlignment="1">
      <alignment horizontal="left" vertical="center"/>
    </xf>
    <xf numFmtId="0" fontId="2" fillId="11" borderId="2" xfId="0" applyFont="1" applyFill="1" applyBorder="1"/>
    <xf numFmtId="0" fontId="2" fillId="11" borderId="12" xfId="0" applyFont="1" applyFill="1" applyBorder="1"/>
    <xf numFmtId="0" fontId="2" fillId="11" borderId="3" xfId="0" applyFont="1" applyFill="1" applyBorder="1"/>
    <xf numFmtId="0" fontId="2" fillId="11" borderId="4" xfId="0" applyFont="1" applyFill="1" applyBorder="1"/>
    <xf numFmtId="0" fontId="2" fillId="11" borderId="13" xfId="0" applyFont="1" applyFill="1" applyBorder="1"/>
    <xf numFmtId="164" fontId="3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10" fontId="3" fillId="3" borderId="8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26" fillId="0" borderId="4" xfId="0" applyFont="1" applyBorder="1"/>
    <xf numFmtId="0" fontId="26" fillId="0" borderId="13" xfId="0" applyFont="1" applyBorder="1"/>
    <xf numFmtId="0" fontId="3" fillId="10" borderId="5" xfId="0" applyFont="1" applyFill="1" applyBorder="1" applyAlignment="1">
      <alignment horizontal="left" vertical="center"/>
    </xf>
    <xf numFmtId="0" fontId="2" fillId="11" borderId="6" xfId="0" applyFont="1" applyFill="1" applyBorder="1"/>
    <xf numFmtId="0" fontId="2" fillId="11" borderId="7" xfId="0" applyFont="1" applyFill="1" applyBorder="1"/>
    <xf numFmtId="0" fontId="25" fillId="3" borderId="5" xfId="0" applyFont="1" applyFill="1" applyBorder="1" applyAlignment="1">
      <alignment horizontal="center"/>
    </xf>
    <xf numFmtId="0" fontId="26" fillId="0" borderId="6" xfId="0" applyFont="1" applyBorder="1"/>
    <xf numFmtId="0" fontId="26" fillId="0" borderId="7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6" fillId="0" borderId="6" xfId="0" applyFont="1" applyFill="1" applyBorder="1"/>
    <xf numFmtId="0" fontId="26" fillId="0" borderId="7" xfId="0" applyFont="1" applyFill="1" applyBorder="1"/>
    <xf numFmtId="0" fontId="25" fillId="3" borderId="1" xfId="0" applyFont="1" applyFill="1" applyBorder="1" applyAlignment="1">
      <alignment horizontal="center"/>
    </xf>
    <xf numFmtId="0" fontId="26" fillId="0" borderId="2" xfId="0" applyFont="1" applyBorder="1"/>
    <xf numFmtId="0" fontId="26" fillId="0" borderId="12" xfId="0" applyFont="1" applyBorder="1"/>
    <xf numFmtId="0" fontId="3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5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0" fontId="16" fillId="0" borderId="1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16" fillId="11" borderId="5" xfId="0" applyFont="1" applyFill="1" applyBorder="1" applyAlignment="1">
      <alignment horizontal="center" vertical="center"/>
    </xf>
    <xf numFmtId="9" fontId="16" fillId="0" borderId="15" xfId="0" applyNumberFormat="1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0"/>
  <sheetViews>
    <sheetView zoomScaleNormal="100" workbookViewId="0">
      <selection activeCell="N28" sqref="N28"/>
    </sheetView>
  </sheetViews>
  <sheetFormatPr defaultColWidth="14.42578125" defaultRowHeight="15" customHeight="1"/>
  <cols>
    <col min="1" max="1" width="5.140625" customWidth="1"/>
    <col min="2" max="8" width="12.7109375" customWidth="1"/>
    <col min="9" max="21" width="9.140625" customWidth="1"/>
    <col min="22" max="26" width="9" customWidth="1"/>
  </cols>
  <sheetData>
    <row r="1" spans="1:26">
      <c r="A1" s="210" t="s">
        <v>337</v>
      </c>
      <c r="B1" s="208"/>
      <c r="C1" s="208"/>
      <c r="D1" s="208"/>
      <c r="E1" s="208"/>
      <c r="F1" s="208"/>
      <c r="G1" s="208"/>
      <c r="H1" s="208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>
      <c r="A2" s="208"/>
      <c r="B2" s="211"/>
      <c r="C2" s="211"/>
      <c r="D2" s="211"/>
      <c r="E2" s="211"/>
      <c r="F2" s="211"/>
      <c r="G2" s="211"/>
      <c r="H2" s="208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26"/>
      <c r="W2" s="26"/>
      <c r="X2" s="26"/>
      <c r="Y2" s="26"/>
      <c r="Z2" s="26"/>
    </row>
    <row r="3" spans="1:26">
      <c r="A3" s="208"/>
      <c r="B3" s="208"/>
      <c r="C3" s="208"/>
      <c r="D3" s="208"/>
      <c r="E3" s="208"/>
      <c r="F3" s="208"/>
      <c r="G3" s="208"/>
      <c r="H3" s="208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26"/>
      <c r="W3" s="26"/>
      <c r="X3" s="26"/>
      <c r="Y3" s="26"/>
      <c r="Z3" s="26"/>
    </row>
    <row r="4" spans="1:26">
      <c r="A4" s="148"/>
      <c r="B4" s="148"/>
      <c r="C4" s="148"/>
      <c r="D4" s="148"/>
      <c r="E4" s="148"/>
      <c r="F4" s="148"/>
      <c r="G4" s="148"/>
      <c r="H4" s="148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>
      <c r="A5" s="148"/>
      <c r="B5" s="148"/>
      <c r="C5" s="148"/>
      <c r="D5" s="148"/>
      <c r="E5" s="148"/>
      <c r="F5" s="148"/>
      <c r="G5" s="148"/>
      <c r="H5" s="148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5" customHeight="1">
      <c r="A6" s="212" t="s">
        <v>0</v>
      </c>
      <c r="B6" s="208"/>
      <c r="C6" s="208"/>
      <c r="D6" s="208"/>
      <c r="E6" s="208"/>
      <c r="F6" s="213" t="s">
        <v>376</v>
      </c>
      <c r="G6" s="201" t="s">
        <v>1</v>
      </c>
      <c r="H6" s="201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6">
      <c r="A7" s="208"/>
      <c r="B7" s="211"/>
      <c r="C7" s="211"/>
      <c r="D7" s="211"/>
      <c r="E7" s="208"/>
      <c r="F7" s="208"/>
      <c r="G7" s="201"/>
      <c r="H7" s="201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6">
      <c r="A8" s="208"/>
      <c r="B8" s="208"/>
      <c r="C8" s="208"/>
      <c r="D8" s="208"/>
      <c r="E8" s="208"/>
      <c r="F8" s="208"/>
      <c r="G8" s="201"/>
      <c r="H8" s="201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6">
      <c r="A9" s="149" t="s">
        <v>2</v>
      </c>
      <c r="B9" s="214" t="s">
        <v>3</v>
      </c>
      <c r="C9" s="208"/>
      <c r="D9" s="208"/>
      <c r="E9" s="208"/>
      <c r="F9" s="150"/>
      <c r="G9" s="202"/>
      <c r="H9" s="202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6">
      <c r="A10" s="149" t="s">
        <v>4</v>
      </c>
      <c r="B10" s="214" t="s">
        <v>5</v>
      </c>
      <c r="C10" s="208"/>
      <c r="D10" s="208"/>
      <c r="E10" s="208"/>
      <c r="F10" s="150"/>
      <c r="G10" s="202"/>
      <c r="H10" s="202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6">
      <c r="A11" s="149" t="s">
        <v>6</v>
      </c>
      <c r="B11" s="214" t="s">
        <v>7</v>
      </c>
      <c r="C11" s="208"/>
      <c r="D11" s="208"/>
      <c r="E11" s="208"/>
      <c r="F11" s="150"/>
      <c r="G11" s="202"/>
      <c r="H11" s="202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6">
      <c r="A12" s="149" t="s">
        <v>8</v>
      </c>
      <c r="B12" s="214" t="s">
        <v>9</v>
      </c>
      <c r="C12" s="208"/>
      <c r="D12" s="208"/>
      <c r="E12" s="208"/>
      <c r="F12" s="150"/>
      <c r="G12" s="202"/>
      <c r="H12" s="202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6">
      <c r="A13" s="149" t="s">
        <v>10</v>
      </c>
      <c r="B13" s="214" t="s">
        <v>11</v>
      </c>
      <c r="C13" s="208"/>
      <c r="D13" s="208"/>
      <c r="E13" s="208"/>
      <c r="F13" s="150"/>
      <c r="G13" s="202"/>
      <c r="H13" s="202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6">
      <c r="A14" s="149" t="s">
        <v>12</v>
      </c>
      <c r="B14" s="214" t="s">
        <v>13</v>
      </c>
      <c r="C14" s="208"/>
      <c r="D14" s="208"/>
      <c r="E14" s="208"/>
      <c r="F14" s="150"/>
      <c r="G14" s="202"/>
      <c r="H14" s="202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6">
      <c r="A15" s="151" t="s">
        <v>14</v>
      </c>
      <c r="B15" s="205" t="s">
        <v>15</v>
      </c>
      <c r="C15" s="206"/>
      <c r="D15" s="206"/>
      <c r="E15" s="206"/>
      <c r="F15" s="152"/>
      <c r="G15" s="204"/>
      <c r="H15" s="204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6">
      <c r="A16" s="151" t="s">
        <v>16</v>
      </c>
      <c r="B16" s="205" t="s">
        <v>17</v>
      </c>
      <c r="C16" s="206"/>
      <c r="D16" s="206"/>
      <c r="E16" s="206"/>
      <c r="F16" s="152">
        <f>'Área ajustada (CISVALI)'!F56</f>
        <v>2</v>
      </c>
      <c r="G16" s="203"/>
      <c r="H16" s="203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6">
      <c r="A17" s="151" t="s">
        <v>18</v>
      </c>
      <c r="B17" s="205" t="s">
        <v>19</v>
      </c>
      <c r="C17" s="206"/>
      <c r="D17" s="206"/>
      <c r="E17" s="206"/>
      <c r="F17" s="152"/>
      <c r="G17" s="198"/>
      <c r="H17" s="198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6">
      <c r="A18" s="153" t="s">
        <v>20</v>
      </c>
      <c r="B18" s="207" t="s">
        <v>21</v>
      </c>
      <c r="C18" s="208"/>
      <c r="D18" s="208"/>
      <c r="E18" s="208"/>
      <c r="F18" s="154"/>
      <c r="G18" s="199"/>
      <c r="H18" s="199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6">
      <c r="A19" s="40"/>
      <c r="B19" s="65"/>
      <c r="C19" s="65"/>
      <c r="D19" s="65"/>
      <c r="E19" s="65"/>
      <c r="F19" s="95"/>
      <c r="G19" s="96"/>
      <c r="H19" s="96"/>
      <c r="I19" s="98"/>
      <c r="J19" s="26"/>
      <c r="K19" s="26"/>
      <c r="L19" s="99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>
      <c r="A20" s="96"/>
      <c r="B20" s="96"/>
      <c r="C20" s="96"/>
      <c r="D20" s="96"/>
      <c r="E20" s="96"/>
      <c r="F20" s="1"/>
      <c r="G20" s="96"/>
      <c r="H20" s="96"/>
      <c r="I20" s="98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A23" s="26"/>
      <c r="B23" s="26"/>
      <c r="C23" s="215" t="s">
        <v>385</v>
      </c>
      <c r="D23" s="216"/>
      <c r="E23" s="216"/>
      <c r="I23" s="1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26"/>
      <c r="B24" s="26"/>
      <c r="C24" s="26"/>
      <c r="D24" s="26"/>
      <c r="E24" s="26"/>
      <c r="F24" s="26"/>
      <c r="G24" s="1"/>
      <c r="H24" s="1"/>
      <c r="I24" s="1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>
      <c r="A25" s="26"/>
      <c r="B25" s="26"/>
      <c r="C25" s="26"/>
      <c r="D25" s="26"/>
      <c r="E25" s="26"/>
      <c r="F25" s="26"/>
      <c r="G25" s="1"/>
      <c r="H25" s="1"/>
      <c r="I25" s="1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>
      <c r="A26" s="26"/>
      <c r="B26" s="26"/>
      <c r="C26" s="26"/>
      <c r="D26" s="26"/>
      <c r="E26" s="26"/>
      <c r="F26" s="26"/>
      <c r="G26" s="1"/>
      <c r="H26" s="1"/>
      <c r="I26" s="1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26"/>
      <c r="B27" s="26"/>
      <c r="C27" s="26"/>
      <c r="D27" s="26"/>
      <c r="E27" s="26"/>
      <c r="F27" s="26"/>
      <c r="G27" s="1"/>
      <c r="H27" s="1"/>
      <c r="I27" s="1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26"/>
      <c r="B28" s="26"/>
      <c r="C28" s="26"/>
      <c r="D28" s="26"/>
      <c r="E28" s="26"/>
      <c r="F28" s="26"/>
      <c r="G28" s="1"/>
      <c r="H28" s="1"/>
      <c r="I28" s="1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26"/>
      <c r="B29" s="26"/>
      <c r="C29" s="26"/>
      <c r="D29" s="26"/>
      <c r="E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26"/>
      <c r="B30" s="26"/>
      <c r="C30" s="26"/>
      <c r="D30" s="209" t="s">
        <v>383</v>
      </c>
      <c r="E30" s="209"/>
      <c r="F30" s="209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26"/>
      <c r="B31" s="26"/>
      <c r="C31" s="26"/>
      <c r="D31" s="200" t="s">
        <v>384</v>
      </c>
      <c r="E31" s="200"/>
      <c r="F31" s="200"/>
      <c r="G31" s="100"/>
      <c r="H31" s="100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9:26" ht="15.75" customHeight="1"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9:26" ht="15.75" customHeight="1"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9:26" ht="15.75" customHeight="1"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9:26" ht="15.75" customHeight="1"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9:26" ht="15.75" customHeight="1"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9:26" ht="15.75" customHeight="1"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9:26" ht="15.75" customHeight="1"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9:26" ht="15.75" customHeight="1"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9:26" ht="15.75" customHeight="1"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9:26" ht="15.75" customHeight="1"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9:26" ht="15.75" customHeight="1"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9:26" ht="15.75" customHeight="1"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9:26" ht="15.75" customHeight="1"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9:26" ht="15.75" customHeight="1"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9:26" ht="15.75" customHeight="1"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9:26" ht="15.75" customHeight="1"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9:26" ht="15.75" customHeight="1"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9:26" ht="15.75" customHeight="1"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9:26" ht="15.75" customHeight="1"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9:26" ht="15.75" customHeight="1"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9:26" ht="15.75" customHeight="1"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9:26" ht="15.75" customHeight="1"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9:26" ht="15.75" customHeight="1"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9:26" ht="15.75" customHeight="1"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9:26" ht="15.75" customHeight="1"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9:26" ht="15.75" customHeight="1"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9:26" ht="15.75" customHeight="1"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9:26" ht="15.75" customHeight="1"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9:26" ht="15.75" customHeight="1"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9:26" ht="15.75" customHeight="1"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9:26" ht="15.75" customHeight="1"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9:26" ht="15.75" customHeight="1"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9:26" ht="15.75" customHeight="1"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9:26" ht="15.75" customHeight="1"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9:26" ht="15.75" customHeight="1"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9:26" ht="15.75" customHeight="1"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9:26" ht="15.75" customHeight="1"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9:26" ht="15.75" customHeight="1"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9:26" ht="15.75" customHeight="1"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9:26" ht="15.75" customHeight="1"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9:26" ht="15.75" customHeight="1"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9:26" ht="15.75" customHeight="1"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9:26" ht="15.75" customHeight="1"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9:26" ht="15.75" customHeight="1"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9:26" ht="15.75" customHeight="1"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9:26" ht="15.75" customHeight="1"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9:26" ht="15.75" customHeight="1"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9:26" ht="15.75" customHeight="1"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9:26" ht="15.75" customHeight="1"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9:26" ht="15.75" customHeight="1"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9:26" ht="15.75" customHeight="1"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9:26" ht="15.75" customHeight="1"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9:26" ht="15.75" customHeight="1"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9:26" ht="15.75" customHeight="1"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9:26" ht="15.75" customHeight="1"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9:26" ht="15.75" customHeight="1"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9:26" ht="15.75" customHeight="1"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9:26" ht="15.75" customHeight="1"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9:26" ht="15.75" customHeight="1"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9:26" ht="15.75" customHeight="1"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9:26" ht="15.75" customHeight="1"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9:26" ht="15.75" customHeight="1"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9:26" ht="15.75" customHeight="1"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9:26" ht="15.75" customHeight="1"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9:26" ht="15.75" customHeight="1"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9:26" ht="15.75" customHeight="1"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9:26" ht="15.75" customHeight="1"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9:26" ht="15.75" customHeight="1"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9:26" ht="15.75" customHeight="1"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9:26" ht="15.75" customHeight="1"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9:26" ht="15.75" customHeight="1"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9:26" ht="15.75" customHeight="1"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9:26" ht="15.75" customHeight="1"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9:26" ht="15.75" customHeight="1"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9:26" ht="15.75" customHeight="1"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9:26" ht="15.75" customHeight="1"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9:26" ht="15.75" customHeight="1"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9:26" ht="15.75" customHeight="1"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9:26" ht="15.75" customHeight="1"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9:26" ht="15.75" customHeight="1"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9:26" ht="15.75" customHeight="1"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9:26" ht="15.75" customHeight="1"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9:26" ht="15.75" customHeight="1"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9:26" ht="15.75" customHeight="1"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9:26" ht="15.75" customHeight="1"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9:26" ht="15.75" customHeight="1"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9:26" ht="15.75" customHeight="1"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9:26" ht="15.75" customHeight="1"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9:26" ht="15.75" customHeight="1"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9:26" ht="15.75" customHeight="1"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9:26" ht="15.75" customHeight="1"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9:26" ht="15.75" customHeight="1"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9:26" ht="15.75" customHeight="1"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9:26" ht="15.75" customHeight="1"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9:26" ht="15.75" customHeight="1"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9:26" ht="15.75" customHeight="1"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9:26" ht="15.75" customHeight="1"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9:26" ht="15.75" customHeight="1"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9:26" ht="15.75" customHeight="1"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9:26" ht="15.75" customHeight="1"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9:26" ht="15.75" customHeight="1"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9:26" ht="15.75" customHeight="1"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9:26" ht="15.75" customHeight="1"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9:26" ht="15.75" customHeight="1"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9:26" ht="15.75" customHeight="1"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9:26" ht="15.75" customHeight="1"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9:26" ht="15.75" customHeight="1"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9:26" ht="15.75" customHeight="1"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9:26" ht="15.75" customHeight="1"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9:26" ht="15.75" customHeight="1"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9:26" ht="15.75" customHeight="1"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9:26" ht="15.75" customHeight="1"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9:26" ht="15.75" customHeight="1"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9:26" ht="15.75" customHeight="1"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9:26" ht="15.75" customHeight="1"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9:26" ht="15.75" customHeight="1"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9:26" ht="15.75" customHeight="1"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9:26" ht="15.75" customHeight="1"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9:26" ht="15.75" customHeight="1"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9:26" ht="15.75" customHeight="1"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9:26" ht="15.75" customHeight="1"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9:26" ht="15.75" customHeight="1"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9:26" ht="15.75" customHeight="1"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9:26" ht="15.75" customHeight="1"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9:26" ht="15.75" customHeight="1"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9:26" ht="15.75" customHeight="1"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9:26" ht="15.75" customHeight="1"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9:26" ht="15.75" customHeight="1"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9:26" ht="15.75" customHeight="1"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9:26" ht="15.75" customHeight="1"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9:26" ht="15.75" customHeight="1"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9:26" ht="15.75" customHeight="1"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9:26" ht="15.75" customHeight="1"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9:26" ht="15.75" customHeight="1"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9:26" ht="15.75" customHeight="1"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9:26" ht="15.75" customHeight="1"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9:26" ht="15.75" customHeight="1"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9:26" ht="15.75" customHeight="1"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9:26" ht="15.75" customHeight="1"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9:26" ht="15.75" customHeight="1"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9:26" ht="15.75" customHeight="1"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9:26" ht="15.75" customHeight="1"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9:26" ht="15.75" customHeight="1"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9:26" ht="15.75" customHeight="1"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9:26" ht="15.75" customHeight="1"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9:26" ht="15.75" customHeight="1"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9:26" ht="15.75" customHeight="1"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9:26" ht="15.75" customHeight="1"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9:26" ht="15.75" customHeight="1"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9:26" ht="15.75" customHeight="1"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9:26" ht="15.75" customHeight="1"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9:26" ht="15.75" customHeight="1"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9:26" ht="15.75" customHeight="1"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9:26" ht="15.75" customHeight="1"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9:26" ht="15.75" customHeight="1"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9:26" ht="15.75" customHeight="1"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9:26" ht="15.75" customHeight="1"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9:26" ht="15.75" customHeight="1"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9:26" ht="15.75" customHeight="1"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9:26" ht="15.75" customHeight="1"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9:26" ht="15.75" customHeight="1"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9:26" ht="15.75" customHeight="1"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9:26" ht="15.75" customHeight="1"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9:26" ht="15.75" customHeight="1"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9:26" ht="15.75" customHeight="1"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9:26" ht="15.75" customHeight="1"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9:26" ht="15.75" customHeight="1"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9:26" ht="15.75" customHeight="1"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9:26" ht="15.75" customHeight="1"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9:26" ht="15.75" customHeight="1"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9:26" ht="15.75" customHeight="1"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9:26" ht="15.75" customHeight="1"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9:26" ht="15.75" customHeight="1"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9:26" ht="15.75" customHeight="1"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9:26" ht="15.75" customHeight="1"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9:26" ht="15.75" customHeight="1"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9:26" ht="15.75" customHeight="1"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9:26" ht="15.75" customHeight="1"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9:26" ht="15.75" customHeight="1"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9:26" ht="15.75" customHeight="1"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9:26" ht="15.75" customHeight="1"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9:26" ht="15.75" customHeight="1"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9:26" ht="15.75" customHeight="1"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9:26" ht="15.75" customHeight="1"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9:26" ht="15.75" customHeight="1"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9:26" ht="15.75" customHeight="1"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9:26" ht="15.75" customHeight="1"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9:26" ht="15.75" customHeight="1"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9:26" ht="15.75" customHeight="1"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9:26" ht="15.75" customHeight="1"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9:26" ht="15.75" customHeight="1"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9:26" ht="15.75" customHeight="1"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9:26" ht="15.75" customHeight="1"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9:26" ht="15.75" customHeight="1"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9:26" ht="15.75" customHeight="1"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9:26" ht="15.75" customHeight="1"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9:26" ht="15.75" customHeight="1"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9:26" ht="15.75" customHeight="1"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9:26" ht="15.75" customHeight="1"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9:26" ht="15.75" customHeight="1"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9:26" ht="15.75" customHeight="1"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9:26" ht="15.75" customHeight="1"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9:26" ht="15.75" customHeight="1"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9:26" ht="15.75" customHeight="1"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9:26" ht="15.75" customHeight="1"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9:26" ht="15.75" customHeight="1"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9:26" ht="15.75" customHeight="1"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9:26" ht="15.75" customHeight="1"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9:26" ht="15.75" customHeight="1"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9:26" ht="15.75" customHeight="1"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9:26" ht="15.75" customHeight="1"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9:26" ht="15.75" customHeight="1"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9:26" ht="15.75" customHeight="1"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9:26" ht="15.75" customHeight="1"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9:26" ht="15.75" customHeight="1"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9:26" ht="15.75" customHeight="1"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9:26" ht="15.75" customHeight="1"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9:26" ht="15.75" customHeight="1"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9:26" ht="15.75" customHeight="1"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9:26" ht="15.75" customHeight="1"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9:26" ht="15.75" customHeight="1"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9:26" ht="15.75" customHeight="1"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9:26" ht="15.75" customHeight="1"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9:26" ht="15.75" customHeight="1"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9:26" ht="15.75" customHeight="1"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9:26" ht="15.75" customHeight="1"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9:26" ht="15.75" customHeight="1"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9:26" ht="15.75" customHeight="1"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9:26" ht="15.75" customHeight="1"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9:26" ht="15.75" customHeight="1"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9:26" ht="15.75" customHeight="1"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9:26" ht="15.75" customHeight="1"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9:26" ht="15.75" customHeight="1"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9:26" ht="15.75" customHeight="1"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9:26" ht="15.75" customHeight="1"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9:26" ht="15.75" customHeight="1"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9:26" ht="15.75" customHeight="1"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9:26" ht="15.75" customHeight="1"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9:26" ht="15.75" customHeight="1"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9:26" ht="15.75" customHeight="1"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9:26" ht="15.75" customHeight="1"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9:26" ht="15.75" customHeight="1"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9:26" ht="15.75" customHeight="1"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9:26" ht="15.75" customHeight="1"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9:26" ht="15.75" customHeight="1"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9:26" ht="15.75" customHeight="1"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9:26" ht="15.75" customHeight="1"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9:26" ht="15.75" customHeight="1"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9:26" ht="15.75" customHeight="1"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9:26" ht="15.75" customHeight="1"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9:26" ht="15.75" customHeight="1"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9:26" ht="15.75" customHeight="1"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9:26" ht="15.75" customHeight="1"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9:26" ht="15.75" customHeight="1"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9:26" ht="15.75" customHeight="1"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9:26" ht="15.75" customHeight="1"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9:26" ht="15.75" customHeight="1"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9:26" ht="15.75" customHeight="1"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9:26" ht="15.75" customHeight="1"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9:26" ht="15.75" customHeight="1"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9:26" ht="15.75" customHeight="1"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9:26" ht="15.75" customHeight="1"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</sheetData>
  <mergeCells count="27">
    <mergeCell ref="C23:E23"/>
    <mergeCell ref="B10:E10"/>
    <mergeCell ref="B11:E11"/>
    <mergeCell ref="B12:E12"/>
    <mergeCell ref="B13:E13"/>
    <mergeCell ref="A1:H3"/>
    <mergeCell ref="A6:E8"/>
    <mergeCell ref="F6:F8"/>
    <mergeCell ref="B14:E14"/>
    <mergeCell ref="B15:E15"/>
    <mergeCell ref="B9:E9"/>
    <mergeCell ref="G17:H17"/>
    <mergeCell ref="G18:H18"/>
    <mergeCell ref="D31:F31"/>
    <mergeCell ref="G6:H8"/>
    <mergeCell ref="G9:H9"/>
    <mergeCell ref="G10:H10"/>
    <mergeCell ref="G11:H11"/>
    <mergeCell ref="G12:H12"/>
    <mergeCell ref="G13:H13"/>
    <mergeCell ref="G14:H14"/>
    <mergeCell ref="G16:H16"/>
    <mergeCell ref="G15:H15"/>
    <mergeCell ref="B16:E16"/>
    <mergeCell ref="B17:E17"/>
    <mergeCell ref="B18:E18"/>
    <mergeCell ref="D30:F30"/>
  </mergeCells>
  <pageMargins left="0.39370078740157499" right="0.196850393700787" top="0.39370078740157499" bottom="0.19685039370078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topLeftCell="A76" zoomScaleNormal="100" zoomScaleSheetLayoutView="100" workbookViewId="0">
      <selection sqref="A1:I104"/>
    </sheetView>
  </sheetViews>
  <sheetFormatPr defaultColWidth="14.42578125" defaultRowHeight="15" customHeight="1"/>
  <cols>
    <col min="1" max="1" width="8.85546875" customWidth="1"/>
    <col min="2" max="2" width="12.7109375" customWidth="1"/>
    <col min="3" max="7" width="10.7109375" customWidth="1"/>
    <col min="8" max="8" width="11.7109375" customWidth="1"/>
    <col min="9" max="9" width="15.7109375" customWidth="1"/>
    <col min="10" max="11" width="9.140625" customWidth="1"/>
    <col min="12" max="26" width="9" customWidth="1"/>
  </cols>
  <sheetData>
    <row r="1" spans="1:26" ht="16.5" customHeight="1">
      <c r="A1" s="224" t="s">
        <v>23</v>
      </c>
      <c r="B1" s="218"/>
      <c r="C1" s="218"/>
      <c r="D1" s="218"/>
      <c r="E1" s="218"/>
      <c r="F1" s="218"/>
      <c r="G1" s="218"/>
      <c r="H1" s="218"/>
      <c r="I1" s="22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5"/>
      <c r="W1" s="25"/>
      <c r="X1" s="25"/>
      <c r="Y1" s="25"/>
      <c r="Z1" s="25"/>
    </row>
    <row r="2" spans="1:26" ht="16.5" customHeight="1">
      <c r="A2" s="245" t="s">
        <v>24</v>
      </c>
      <c r="B2" s="218"/>
      <c r="C2" s="218"/>
      <c r="D2" s="218"/>
      <c r="E2" s="221"/>
      <c r="F2" s="246"/>
      <c r="G2" s="218"/>
      <c r="H2" s="218"/>
      <c r="I2" s="2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5"/>
      <c r="W2" s="25"/>
      <c r="X2" s="25"/>
      <c r="Y2" s="25"/>
      <c r="Z2" s="25"/>
    </row>
    <row r="3" spans="1:26" ht="16.5" customHeight="1">
      <c r="A3" s="247" t="s">
        <v>322</v>
      </c>
      <c r="B3" s="218"/>
      <c r="C3" s="218"/>
      <c r="D3" s="218"/>
      <c r="E3" s="221"/>
      <c r="F3" s="246"/>
      <c r="G3" s="218"/>
      <c r="H3" s="218"/>
      <c r="I3" s="2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5"/>
      <c r="W3" s="25"/>
      <c r="X3" s="25"/>
      <c r="Y3" s="25"/>
      <c r="Z3" s="25"/>
    </row>
    <row r="4" spans="1:26" ht="16.5" customHeight="1">
      <c r="A4" s="243" t="s">
        <v>25</v>
      </c>
      <c r="B4" s="218"/>
      <c r="C4" s="218"/>
      <c r="D4" s="218"/>
      <c r="E4" s="218"/>
      <c r="F4" s="218"/>
      <c r="G4" s="218"/>
      <c r="H4" s="218"/>
      <c r="I4" s="22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5"/>
      <c r="W4" s="25"/>
      <c r="X4" s="25"/>
      <c r="Y4" s="25"/>
      <c r="Z4" s="25"/>
    </row>
    <row r="5" spans="1:26" ht="16.5" customHeight="1">
      <c r="A5" s="66" t="s">
        <v>2</v>
      </c>
      <c r="B5" s="237" t="s">
        <v>26</v>
      </c>
      <c r="C5" s="218"/>
      <c r="D5" s="218"/>
      <c r="E5" s="218"/>
      <c r="F5" s="218"/>
      <c r="G5" s="221"/>
      <c r="H5" s="240"/>
      <c r="I5" s="2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5"/>
      <c r="W5" s="25"/>
      <c r="X5" s="25"/>
      <c r="Y5" s="25"/>
      <c r="Z5" s="25"/>
    </row>
    <row r="6" spans="1:26" ht="16.5" customHeight="1">
      <c r="A6" s="66" t="s">
        <v>4</v>
      </c>
      <c r="B6" s="237" t="s">
        <v>27</v>
      </c>
      <c r="C6" s="218"/>
      <c r="D6" s="218"/>
      <c r="E6" s="218"/>
      <c r="F6" s="218"/>
      <c r="G6" s="221"/>
      <c r="H6" s="240"/>
      <c r="I6" s="2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5"/>
      <c r="W6" s="25"/>
      <c r="X6" s="25"/>
      <c r="Y6" s="25"/>
      <c r="Z6" s="25"/>
    </row>
    <row r="7" spans="1:26" ht="16.5" customHeight="1">
      <c r="A7" s="66" t="s">
        <v>6</v>
      </c>
      <c r="B7" s="237" t="s">
        <v>386</v>
      </c>
      <c r="C7" s="218"/>
      <c r="D7" s="218"/>
      <c r="E7" s="218"/>
      <c r="F7" s="218"/>
      <c r="G7" s="221"/>
      <c r="H7" s="240"/>
      <c r="I7" s="22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5"/>
      <c r="W7" s="25"/>
      <c r="X7" s="25"/>
      <c r="Y7" s="25"/>
      <c r="Z7" s="25"/>
    </row>
    <row r="8" spans="1:26" ht="16.5" customHeight="1">
      <c r="A8" s="66" t="s">
        <v>8</v>
      </c>
      <c r="B8" s="237" t="s">
        <v>28</v>
      </c>
      <c r="C8" s="218"/>
      <c r="D8" s="218"/>
      <c r="E8" s="218"/>
      <c r="F8" s="218"/>
      <c r="G8" s="221"/>
      <c r="H8" s="240"/>
      <c r="I8" s="22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5"/>
      <c r="W8" s="25"/>
      <c r="X8" s="25"/>
      <c r="Y8" s="25"/>
      <c r="Z8" s="25"/>
    </row>
    <row r="9" spans="1:26" ht="16.5" customHeight="1">
      <c r="A9" s="66" t="s">
        <v>10</v>
      </c>
      <c r="B9" s="237" t="s">
        <v>29</v>
      </c>
      <c r="C9" s="218"/>
      <c r="D9" s="218"/>
      <c r="E9" s="218"/>
      <c r="F9" s="218"/>
      <c r="G9" s="221"/>
      <c r="H9" s="240"/>
      <c r="I9" s="2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5"/>
      <c r="W9" s="25"/>
      <c r="X9" s="25"/>
      <c r="Y9" s="25"/>
      <c r="Z9" s="25"/>
    </row>
    <row r="10" spans="1:26" ht="16.5" customHeight="1">
      <c r="A10" s="66" t="s">
        <v>12</v>
      </c>
      <c r="B10" s="237" t="s">
        <v>30</v>
      </c>
      <c r="C10" s="218"/>
      <c r="D10" s="218"/>
      <c r="E10" s="218"/>
      <c r="F10" s="218"/>
      <c r="G10" s="221"/>
      <c r="H10" s="240">
        <v>12</v>
      </c>
      <c r="I10" s="2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5"/>
      <c r="W10" s="25"/>
      <c r="X10" s="25"/>
      <c r="Y10" s="25"/>
      <c r="Z10" s="25"/>
    </row>
    <row r="11" spans="1:26" ht="16.5" customHeight="1">
      <c r="A11" s="243" t="s">
        <v>31</v>
      </c>
      <c r="B11" s="218"/>
      <c r="C11" s="218"/>
      <c r="D11" s="218"/>
      <c r="E11" s="218"/>
      <c r="F11" s="218"/>
      <c r="G11" s="218"/>
      <c r="H11" s="218"/>
      <c r="I11" s="2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5"/>
      <c r="W11" s="25"/>
      <c r="X11" s="25"/>
      <c r="Y11" s="25"/>
      <c r="Z11" s="25"/>
    </row>
    <row r="12" spans="1:26" ht="16.5" customHeight="1">
      <c r="A12" s="66" t="s">
        <v>14</v>
      </c>
      <c r="B12" s="237" t="s">
        <v>32</v>
      </c>
      <c r="C12" s="218"/>
      <c r="D12" s="218"/>
      <c r="E12" s="221"/>
      <c r="F12" s="244" t="s">
        <v>33</v>
      </c>
      <c r="G12" s="218"/>
      <c r="H12" s="218"/>
      <c r="I12" s="2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5"/>
      <c r="W12" s="25"/>
      <c r="X12" s="25"/>
      <c r="Y12" s="25"/>
      <c r="Z12" s="25"/>
    </row>
    <row r="13" spans="1:26" ht="16.5" customHeight="1">
      <c r="A13" s="66" t="s">
        <v>16</v>
      </c>
      <c r="B13" s="237" t="s">
        <v>34</v>
      </c>
      <c r="C13" s="218"/>
      <c r="D13" s="218"/>
      <c r="E13" s="221"/>
      <c r="F13" s="240" t="s">
        <v>298</v>
      </c>
      <c r="G13" s="218"/>
      <c r="H13" s="218"/>
      <c r="I13" s="2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5"/>
      <c r="W13" s="25"/>
      <c r="X13" s="25"/>
      <c r="Y13" s="25"/>
      <c r="Z13" s="25"/>
    </row>
    <row r="14" spans="1:26" ht="16.5" customHeight="1">
      <c r="A14" s="66" t="s">
        <v>18</v>
      </c>
      <c r="B14" s="237" t="s">
        <v>35</v>
      </c>
      <c r="C14" s="218"/>
      <c r="D14" s="218"/>
      <c r="E14" s="221"/>
      <c r="F14" s="241" t="s">
        <v>308</v>
      </c>
      <c r="G14" s="218"/>
      <c r="H14" s="218"/>
      <c r="I14" s="2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5"/>
      <c r="W14" s="25"/>
      <c r="X14" s="25"/>
      <c r="Y14" s="25"/>
      <c r="Z14" s="25"/>
    </row>
    <row r="15" spans="1:26" ht="16.5" customHeight="1">
      <c r="A15" s="66" t="s">
        <v>20</v>
      </c>
      <c r="B15" s="237" t="s">
        <v>36</v>
      </c>
      <c r="C15" s="218"/>
      <c r="D15" s="218"/>
      <c r="E15" s="221"/>
      <c r="F15" s="242" t="s">
        <v>307</v>
      </c>
      <c r="G15" s="233"/>
      <c r="H15" s="233"/>
      <c r="I15" s="23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5"/>
      <c r="W15" s="25"/>
      <c r="X15" s="25"/>
      <c r="Y15" s="25"/>
      <c r="Z15" s="25"/>
    </row>
    <row r="16" spans="1:26" ht="16.5" customHeight="1">
      <c r="A16" s="66" t="s">
        <v>37</v>
      </c>
      <c r="B16" s="237" t="s">
        <v>38</v>
      </c>
      <c r="C16" s="218"/>
      <c r="D16" s="218"/>
      <c r="E16" s="221"/>
      <c r="F16" s="239" t="s">
        <v>310</v>
      </c>
      <c r="G16" s="218"/>
      <c r="H16" s="218"/>
      <c r="I16" s="2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5"/>
      <c r="W16" s="25"/>
      <c r="X16" s="25"/>
      <c r="Y16" s="25"/>
      <c r="Z16" s="25"/>
    </row>
    <row r="17" spans="1:26" ht="16.5" customHeight="1">
      <c r="A17" s="66" t="s">
        <v>39</v>
      </c>
      <c r="B17" s="237" t="s">
        <v>40</v>
      </c>
      <c r="C17" s="218"/>
      <c r="D17" s="218"/>
      <c r="E17" s="221"/>
      <c r="F17" s="240" t="s">
        <v>41</v>
      </c>
      <c r="G17" s="218"/>
      <c r="H17" s="218"/>
      <c r="I17" s="2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5"/>
      <c r="W17" s="25"/>
      <c r="X17" s="25"/>
      <c r="Y17" s="25"/>
      <c r="Z17" s="25"/>
    </row>
    <row r="18" spans="1:26" ht="16.5" customHeight="1">
      <c r="A18" s="224" t="s">
        <v>42</v>
      </c>
      <c r="B18" s="218"/>
      <c r="C18" s="218"/>
      <c r="D18" s="218"/>
      <c r="E18" s="218"/>
      <c r="F18" s="218"/>
      <c r="G18" s="218"/>
      <c r="H18" s="218"/>
      <c r="I18" s="2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5"/>
      <c r="W18" s="25"/>
      <c r="X18" s="25"/>
      <c r="Y18" s="25"/>
      <c r="Z18" s="25"/>
    </row>
    <row r="19" spans="1:26" ht="16.5" customHeight="1">
      <c r="A19" s="52" t="s">
        <v>43</v>
      </c>
      <c r="B19" s="223" t="s">
        <v>44</v>
      </c>
      <c r="C19" s="218"/>
      <c r="D19" s="218"/>
      <c r="E19" s="218"/>
      <c r="F19" s="218"/>
      <c r="G19" s="218"/>
      <c r="H19" s="221"/>
      <c r="I19" s="52" t="s">
        <v>45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5"/>
      <c r="W19" s="25"/>
      <c r="X19" s="25"/>
      <c r="Y19" s="25"/>
      <c r="Z19" s="25"/>
    </row>
    <row r="20" spans="1:26" ht="16.5" customHeight="1">
      <c r="A20" s="66" t="s">
        <v>2</v>
      </c>
      <c r="B20" s="237" t="s">
        <v>46</v>
      </c>
      <c r="C20" s="218"/>
      <c r="D20" s="218"/>
      <c r="E20" s="218"/>
      <c r="F20" s="218"/>
      <c r="G20" s="218"/>
      <c r="H20" s="221"/>
      <c r="I20" s="8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5"/>
      <c r="W20" s="25"/>
      <c r="X20" s="25"/>
      <c r="Y20" s="25"/>
      <c r="Z20" s="25"/>
    </row>
    <row r="21" spans="1:26" ht="16.5" customHeight="1">
      <c r="A21" s="66" t="s">
        <v>4</v>
      </c>
      <c r="B21" s="237" t="s">
        <v>317</v>
      </c>
      <c r="C21" s="218"/>
      <c r="D21" s="218"/>
      <c r="E21" s="218"/>
      <c r="F21" s="218"/>
      <c r="G21" s="218"/>
      <c r="H21" s="221"/>
      <c r="I21" s="8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5"/>
      <c r="W21" s="25"/>
      <c r="X21" s="25"/>
      <c r="Y21" s="25"/>
      <c r="Z21" s="25"/>
    </row>
    <row r="22" spans="1:26" ht="16.5" customHeight="1">
      <c r="A22" s="66" t="s">
        <v>6</v>
      </c>
      <c r="B22" s="238" t="s">
        <v>318</v>
      </c>
      <c r="C22" s="233"/>
      <c r="D22" s="233"/>
      <c r="E22" s="233"/>
      <c r="F22" s="233"/>
      <c r="G22" s="233"/>
      <c r="H22" s="234"/>
      <c r="I22" s="109">
        <f>I20+I21</f>
        <v>0</v>
      </c>
      <c r="J22" s="104"/>
      <c r="K22" s="104"/>
      <c r="L22" s="104"/>
      <c r="M22" s="104"/>
      <c r="N22" s="104"/>
      <c r="O22" s="1"/>
      <c r="P22" s="1"/>
      <c r="Q22" s="1"/>
      <c r="R22" s="1"/>
      <c r="S22" s="1"/>
      <c r="T22" s="1"/>
      <c r="U22" s="1"/>
      <c r="V22" s="25"/>
      <c r="W22" s="25"/>
      <c r="X22" s="25"/>
      <c r="Y22" s="25"/>
      <c r="Z22" s="25"/>
    </row>
    <row r="23" spans="1:26" ht="16.5" customHeight="1">
      <c r="A23" s="66" t="s">
        <v>8</v>
      </c>
      <c r="B23" s="237" t="s">
        <v>47</v>
      </c>
      <c r="C23" s="218"/>
      <c r="D23" s="218"/>
      <c r="E23" s="218"/>
      <c r="F23" s="218"/>
      <c r="G23" s="218"/>
      <c r="H23" s="221"/>
      <c r="I23" s="8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5"/>
      <c r="W23" s="25"/>
      <c r="X23" s="25"/>
      <c r="Y23" s="25"/>
      <c r="Z23" s="25"/>
    </row>
    <row r="24" spans="1:26" ht="16.5" customHeight="1">
      <c r="A24" s="66" t="s">
        <v>10</v>
      </c>
      <c r="B24" s="236" t="s">
        <v>306</v>
      </c>
      <c r="C24" s="218"/>
      <c r="D24" s="218"/>
      <c r="E24" s="218"/>
      <c r="F24" s="218"/>
      <c r="G24" s="218"/>
      <c r="H24" s="221"/>
      <c r="I24" s="81">
        <v>0</v>
      </c>
      <c r="J24" s="104"/>
      <c r="K24" s="104"/>
      <c r="L24" s="104"/>
      <c r="M24" s="104"/>
      <c r="N24" s="1"/>
      <c r="O24" s="1"/>
      <c r="P24" s="1"/>
      <c r="Q24" s="1"/>
      <c r="R24" s="1"/>
      <c r="S24" s="1"/>
      <c r="T24" s="1"/>
      <c r="U24" s="1"/>
      <c r="V24" s="25"/>
      <c r="W24" s="25"/>
      <c r="X24" s="25"/>
      <c r="Y24" s="25"/>
      <c r="Z24" s="25"/>
    </row>
    <row r="25" spans="1:26" ht="16.5" customHeight="1">
      <c r="A25" s="54"/>
      <c r="B25" s="223" t="s">
        <v>48</v>
      </c>
      <c r="C25" s="218"/>
      <c r="D25" s="218"/>
      <c r="E25" s="218"/>
      <c r="F25" s="218"/>
      <c r="G25" s="218"/>
      <c r="H25" s="221"/>
      <c r="I25" s="82">
        <f>I22</f>
        <v>0</v>
      </c>
      <c r="J25" s="104"/>
      <c r="K25" s="104"/>
      <c r="L25" s="104"/>
      <c r="M25" s="104"/>
      <c r="N25" s="1"/>
      <c r="O25" s="1"/>
      <c r="P25" s="1"/>
      <c r="Q25" s="1"/>
      <c r="R25" s="1"/>
      <c r="S25" s="1"/>
      <c r="T25" s="1"/>
      <c r="U25" s="1"/>
      <c r="V25" s="25"/>
      <c r="W25" s="25"/>
      <c r="X25" s="25"/>
      <c r="Y25" s="25"/>
      <c r="Z25" s="25"/>
    </row>
    <row r="26" spans="1:26" ht="16.5" customHeight="1">
      <c r="A26" s="224" t="s">
        <v>49</v>
      </c>
      <c r="B26" s="218"/>
      <c r="C26" s="218"/>
      <c r="D26" s="218"/>
      <c r="E26" s="218"/>
      <c r="F26" s="218"/>
      <c r="G26" s="218"/>
      <c r="H26" s="218"/>
      <c r="I26" s="2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5"/>
      <c r="W26" s="25"/>
      <c r="X26" s="25"/>
      <c r="Y26" s="25"/>
      <c r="Z26" s="25"/>
    </row>
    <row r="27" spans="1:26" ht="16.5" customHeight="1">
      <c r="A27" s="52" t="s">
        <v>50</v>
      </c>
      <c r="B27" s="223" t="s">
        <v>51</v>
      </c>
      <c r="C27" s="218"/>
      <c r="D27" s="218"/>
      <c r="E27" s="218"/>
      <c r="F27" s="218"/>
      <c r="G27" s="221"/>
      <c r="H27" s="52" t="s">
        <v>52</v>
      </c>
      <c r="I27" s="52" t="s">
        <v>45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5"/>
      <c r="W27" s="25"/>
      <c r="X27" s="25"/>
      <c r="Y27" s="25"/>
      <c r="Z27" s="25"/>
    </row>
    <row r="28" spans="1:26" ht="16.5" customHeight="1">
      <c r="A28" s="66" t="s">
        <v>2</v>
      </c>
      <c r="B28" s="220" t="s">
        <v>53</v>
      </c>
      <c r="C28" s="218"/>
      <c r="D28" s="218"/>
      <c r="E28" s="218"/>
      <c r="F28" s="218"/>
      <c r="G28" s="221"/>
      <c r="H28" s="15">
        <f>1/12</f>
        <v>8.3333333333333329E-2</v>
      </c>
      <c r="I28" s="81">
        <f>I25*H28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5"/>
      <c r="W28" s="25"/>
      <c r="X28" s="25"/>
      <c r="Y28" s="25"/>
      <c r="Z28" s="25"/>
    </row>
    <row r="29" spans="1:26" ht="16.5" customHeight="1">
      <c r="A29" s="66" t="s">
        <v>4</v>
      </c>
      <c r="B29" s="220" t="s">
        <v>54</v>
      </c>
      <c r="C29" s="218"/>
      <c r="D29" s="218"/>
      <c r="E29" s="218"/>
      <c r="F29" s="218"/>
      <c r="G29" s="221"/>
      <c r="H29" s="15">
        <f>((1/12)/3)</f>
        <v>2.7777777777777776E-2</v>
      </c>
      <c r="I29" s="81">
        <f>I25*H29</f>
        <v>0</v>
      </c>
      <c r="J29" s="1"/>
      <c r="K29" s="103"/>
      <c r="L29" s="1"/>
      <c r="M29" s="1"/>
      <c r="N29" s="1"/>
      <c r="O29" s="1"/>
      <c r="P29" s="1"/>
      <c r="Q29" s="1"/>
      <c r="R29" s="1"/>
      <c r="S29" s="1"/>
      <c r="T29" s="1"/>
      <c r="U29" s="1"/>
      <c r="V29" s="25"/>
      <c r="W29" s="25"/>
      <c r="X29" s="25"/>
      <c r="Y29" s="25"/>
      <c r="Z29" s="25"/>
    </row>
    <row r="30" spans="1:26" ht="16.5" customHeight="1">
      <c r="A30" s="18"/>
      <c r="B30" s="222" t="s">
        <v>55</v>
      </c>
      <c r="C30" s="218"/>
      <c r="D30" s="218"/>
      <c r="E30" s="218"/>
      <c r="F30" s="218"/>
      <c r="G30" s="218"/>
      <c r="H30" s="221"/>
      <c r="I30" s="83">
        <f>SUM(I28:I29)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5"/>
      <c r="W30" s="25"/>
      <c r="X30" s="25"/>
      <c r="Y30" s="25"/>
      <c r="Z30" s="25"/>
    </row>
    <row r="31" spans="1:26" ht="16.5" customHeight="1">
      <c r="A31" s="52" t="s">
        <v>56</v>
      </c>
      <c r="B31" s="223" t="s">
        <v>57</v>
      </c>
      <c r="C31" s="218"/>
      <c r="D31" s="218"/>
      <c r="E31" s="218"/>
      <c r="F31" s="218"/>
      <c r="G31" s="221"/>
      <c r="H31" s="60" t="s">
        <v>58</v>
      </c>
      <c r="I31" s="52" t="s">
        <v>45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5"/>
      <c r="W31" s="25"/>
      <c r="X31" s="25"/>
      <c r="Y31" s="25"/>
      <c r="Z31" s="25"/>
    </row>
    <row r="32" spans="1:26" ht="16.5" customHeight="1">
      <c r="A32" s="66" t="s">
        <v>2</v>
      </c>
      <c r="B32" s="4" t="s">
        <v>59</v>
      </c>
      <c r="C32" s="5"/>
      <c r="D32" s="5"/>
      <c r="E32" s="5"/>
      <c r="F32" s="5"/>
      <c r="G32" s="68"/>
      <c r="H32" s="6">
        <v>0.2</v>
      </c>
      <c r="I32" s="81">
        <f>(($I$25+$I$30)*H32)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5"/>
      <c r="W32" s="25"/>
      <c r="X32" s="25"/>
      <c r="Y32" s="25"/>
      <c r="Z32" s="25"/>
    </row>
    <row r="33" spans="1:26" ht="16.5" customHeight="1">
      <c r="A33" s="66" t="s">
        <v>4</v>
      </c>
      <c r="B33" s="3" t="s">
        <v>60</v>
      </c>
      <c r="C33" s="7"/>
      <c r="D33" s="7"/>
      <c r="E33" s="7"/>
      <c r="F33" s="7"/>
      <c r="G33" s="69"/>
      <c r="H33" s="6">
        <v>2.5000000000000001E-2</v>
      </c>
      <c r="I33" s="81">
        <f t="shared" ref="I33:I39" si="0">(($I$25+$I$30)*H33)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5"/>
      <c r="W33" s="25"/>
      <c r="X33" s="25"/>
      <c r="Y33" s="25"/>
      <c r="Z33" s="25"/>
    </row>
    <row r="34" spans="1:26" s="119" customFormat="1" ht="16.5" customHeight="1">
      <c r="A34" s="112" t="s">
        <v>6</v>
      </c>
      <c r="B34" s="113" t="s">
        <v>61</v>
      </c>
      <c r="C34" s="114"/>
      <c r="D34" s="114"/>
      <c r="E34" s="114"/>
      <c r="F34" s="114"/>
      <c r="G34" s="115"/>
      <c r="H34" s="116">
        <v>0.03</v>
      </c>
      <c r="I34" s="117">
        <f t="shared" si="0"/>
        <v>0</v>
      </c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16.5" customHeight="1">
      <c r="A35" s="66" t="s">
        <v>8</v>
      </c>
      <c r="B35" s="3" t="s">
        <v>62</v>
      </c>
      <c r="C35" s="7"/>
      <c r="D35" s="7"/>
      <c r="E35" s="7"/>
      <c r="F35" s="7"/>
      <c r="G35" s="69"/>
      <c r="H35" s="6">
        <v>1.4999999999999999E-2</v>
      </c>
      <c r="I35" s="81">
        <f t="shared" si="0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5"/>
      <c r="W35" s="25"/>
      <c r="X35" s="25"/>
      <c r="Y35" s="25"/>
      <c r="Z35" s="25"/>
    </row>
    <row r="36" spans="1:26" ht="16.5" customHeight="1">
      <c r="A36" s="66" t="s">
        <v>10</v>
      </c>
      <c r="B36" s="3" t="s">
        <v>63</v>
      </c>
      <c r="C36" s="7"/>
      <c r="D36" s="7"/>
      <c r="E36" s="7"/>
      <c r="F36" s="7"/>
      <c r="G36" s="69"/>
      <c r="H36" s="6">
        <v>0.01</v>
      </c>
      <c r="I36" s="81">
        <f t="shared" si="0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5"/>
      <c r="W36" s="25"/>
      <c r="X36" s="25"/>
      <c r="Y36" s="25"/>
      <c r="Z36" s="25"/>
    </row>
    <row r="37" spans="1:26" ht="16.5" customHeight="1">
      <c r="A37" s="66" t="s">
        <v>12</v>
      </c>
      <c r="B37" s="3" t="s">
        <v>64</v>
      </c>
      <c r="C37" s="7"/>
      <c r="D37" s="7"/>
      <c r="E37" s="7"/>
      <c r="F37" s="7"/>
      <c r="G37" s="69"/>
      <c r="H37" s="6">
        <v>6.0000000000000001E-3</v>
      </c>
      <c r="I37" s="81">
        <f t="shared" si="0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5"/>
      <c r="W37" s="25"/>
      <c r="X37" s="25"/>
      <c r="Y37" s="25"/>
      <c r="Z37" s="25"/>
    </row>
    <row r="38" spans="1:26" ht="16.5" customHeight="1">
      <c r="A38" s="66" t="s">
        <v>14</v>
      </c>
      <c r="B38" s="3" t="s">
        <v>65</v>
      </c>
      <c r="C38" s="7"/>
      <c r="D38" s="7"/>
      <c r="E38" s="7"/>
      <c r="F38" s="7"/>
      <c r="G38" s="69"/>
      <c r="H38" s="6">
        <v>2E-3</v>
      </c>
      <c r="I38" s="81">
        <f t="shared" si="0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5"/>
      <c r="W38" s="25"/>
      <c r="X38" s="25"/>
      <c r="Y38" s="25"/>
      <c r="Z38" s="25"/>
    </row>
    <row r="39" spans="1:26" ht="16.5" customHeight="1">
      <c r="A39" s="66" t="s">
        <v>16</v>
      </c>
      <c r="B39" s="3" t="s">
        <v>66</v>
      </c>
      <c r="C39" s="7"/>
      <c r="D39" s="7"/>
      <c r="E39" s="7"/>
      <c r="F39" s="7"/>
      <c r="G39" s="69"/>
      <c r="H39" s="6">
        <v>0.08</v>
      </c>
      <c r="I39" s="81">
        <f t="shared" si="0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5"/>
      <c r="W39" s="25"/>
      <c r="X39" s="25"/>
      <c r="Y39" s="25"/>
      <c r="Z39" s="25"/>
    </row>
    <row r="40" spans="1:26" ht="16.5" customHeight="1">
      <c r="A40" s="66"/>
      <c r="B40" s="9" t="s">
        <v>67</v>
      </c>
      <c r="C40" s="7"/>
      <c r="D40" s="7"/>
      <c r="E40" s="7"/>
      <c r="F40" s="7"/>
      <c r="G40" s="69"/>
      <c r="H40" s="10">
        <f t="shared" ref="H40:I40" si="1">SUM(H32:H39)</f>
        <v>0.36800000000000005</v>
      </c>
      <c r="I40" s="84">
        <f t="shared" si="1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5"/>
      <c r="W40" s="25"/>
      <c r="X40" s="25"/>
      <c r="Y40" s="25"/>
      <c r="Z40" s="25"/>
    </row>
    <row r="41" spans="1:26" ht="16.5" customHeight="1">
      <c r="A41" s="52" t="s">
        <v>68</v>
      </c>
      <c r="B41" s="223" t="s">
        <v>69</v>
      </c>
      <c r="C41" s="218"/>
      <c r="D41" s="218"/>
      <c r="E41" s="218"/>
      <c r="F41" s="218"/>
      <c r="G41" s="218"/>
      <c r="H41" s="221"/>
      <c r="I41" s="52" t="s">
        <v>45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5"/>
      <c r="W41" s="25"/>
      <c r="X41" s="25"/>
      <c r="Y41" s="25"/>
      <c r="Z41" s="25"/>
    </row>
    <row r="42" spans="1:26" ht="16.5" customHeight="1">
      <c r="A42" s="66" t="s">
        <v>2</v>
      </c>
      <c r="B42" s="9" t="s">
        <v>70</v>
      </c>
      <c r="C42" s="70" t="s">
        <v>71</v>
      </c>
      <c r="D42" s="16"/>
      <c r="E42" s="12" t="s">
        <v>72</v>
      </c>
      <c r="F42" s="71"/>
      <c r="G42" s="12" t="s">
        <v>73</v>
      </c>
      <c r="H42" s="72"/>
      <c r="I42" s="81">
        <f>((D42*F42*H42)-H43)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5"/>
      <c r="W42" s="25"/>
      <c r="X42" s="25"/>
      <c r="Y42" s="25"/>
      <c r="Z42" s="25"/>
    </row>
    <row r="43" spans="1:26" ht="16.5" customHeight="1">
      <c r="A43" s="42" t="s">
        <v>74</v>
      </c>
      <c r="B43" s="3" t="s">
        <v>75</v>
      </c>
      <c r="C43" s="12"/>
      <c r="D43" s="12"/>
      <c r="E43" s="12" t="s">
        <v>76</v>
      </c>
      <c r="F43" s="73"/>
      <c r="G43" s="12" t="s">
        <v>77</v>
      </c>
      <c r="H43" s="72"/>
      <c r="I43" s="8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5"/>
      <c r="W43" s="25"/>
      <c r="X43" s="25"/>
      <c r="Y43" s="25"/>
      <c r="Z43" s="25"/>
    </row>
    <row r="44" spans="1:26" ht="16.5" customHeight="1">
      <c r="A44" s="66" t="s">
        <v>4</v>
      </c>
      <c r="B44" s="222" t="s">
        <v>378</v>
      </c>
      <c r="C44" s="218"/>
      <c r="D44" s="218"/>
      <c r="E44" s="218"/>
      <c r="F44" s="218"/>
      <c r="G44" s="218"/>
      <c r="H44" s="221"/>
      <c r="I44" s="81">
        <f>H45-H46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5"/>
      <c r="W44" s="25"/>
      <c r="X44" s="25"/>
      <c r="Y44" s="25"/>
      <c r="Z44" s="25"/>
    </row>
    <row r="45" spans="1:26" ht="16.5" customHeight="1">
      <c r="A45" s="42" t="s">
        <v>78</v>
      </c>
      <c r="B45" s="3" t="s">
        <v>79</v>
      </c>
      <c r="C45" s="12"/>
      <c r="D45" s="12"/>
      <c r="E45" s="12" t="s">
        <v>80</v>
      </c>
      <c r="F45" s="16"/>
      <c r="G45" s="12" t="s">
        <v>81</v>
      </c>
      <c r="H45" s="72"/>
      <c r="I45" s="8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5"/>
      <c r="W45" s="25"/>
      <c r="X45" s="25"/>
      <c r="Y45" s="25"/>
      <c r="Z45" s="25"/>
    </row>
    <row r="46" spans="1:26" ht="16.5" customHeight="1">
      <c r="A46" s="42" t="s">
        <v>82</v>
      </c>
      <c r="B46" s="14" t="s">
        <v>83</v>
      </c>
      <c r="C46" s="74"/>
      <c r="D46" s="74"/>
      <c r="E46" s="75" t="s">
        <v>76</v>
      </c>
      <c r="F46" s="73"/>
      <c r="G46" s="56" t="s">
        <v>84</v>
      </c>
      <c r="H46" s="72">
        <f>H45*F46</f>
        <v>0</v>
      </c>
      <c r="I46" s="8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5"/>
      <c r="W46" s="25"/>
      <c r="X46" s="25"/>
      <c r="Y46" s="25"/>
      <c r="Z46" s="25"/>
    </row>
    <row r="47" spans="1:26" ht="16.5" customHeight="1">
      <c r="A47" s="42" t="s">
        <v>85</v>
      </c>
      <c r="B47" s="14" t="s">
        <v>86</v>
      </c>
      <c r="C47" s="74"/>
      <c r="D47" s="74"/>
      <c r="E47" s="75" t="s">
        <v>76</v>
      </c>
      <c r="F47" s="76"/>
      <c r="G47" s="56"/>
      <c r="H47" s="72"/>
      <c r="I47" s="85">
        <f>H45*F47</f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5"/>
      <c r="W47" s="25"/>
      <c r="X47" s="25"/>
      <c r="Y47" s="25"/>
      <c r="Z47" s="25"/>
    </row>
    <row r="48" spans="1:26" ht="16.5" customHeight="1">
      <c r="A48" s="66" t="s">
        <v>6</v>
      </c>
      <c r="B48" s="67" t="s">
        <v>379</v>
      </c>
      <c r="C48" s="74"/>
      <c r="D48" s="74"/>
      <c r="E48" s="74"/>
      <c r="F48" s="74"/>
      <c r="G48" s="56" t="s">
        <v>87</v>
      </c>
      <c r="H48" s="72"/>
      <c r="I48" s="81">
        <f>H48</f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5"/>
      <c r="W48" s="25"/>
      <c r="X48" s="25"/>
      <c r="Y48" s="25"/>
      <c r="Z48" s="25"/>
    </row>
    <row r="49" spans="1:26" ht="16.5" customHeight="1">
      <c r="A49" s="66" t="s">
        <v>8</v>
      </c>
      <c r="B49" s="9" t="s">
        <v>380</v>
      </c>
      <c r="C49" s="7"/>
      <c r="D49" s="7"/>
      <c r="E49" s="12" t="s">
        <v>88</v>
      </c>
      <c r="F49" s="77"/>
      <c r="G49" s="12" t="s">
        <v>76</v>
      </c>
      <c r="H49" s="78"/>
      <c r="I49" s="81">
        <f>F49*H49</f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5"/>
      <c r="W49" s="25"/>
      <c r="X49" s="25"/>
      <c r="Y49" s="25"/>
      <c r="Z49" s="25"/>
    </row>
    <row r="50" spans="1:26" ht="16.5" customHeight="1">
      <c r="A50" s="66" t="s">
        <v>10</v>
      </c>
      <c r="B50" s="222" t="s">
        <v>89</v>
      </c>
      <c r="C50" s="218"/>
      <c r="D50" s="218"/>
      <c r="E50" s="218"/>
      <c r="F50" s="218"/>
      <c r="G50" s="218"/>
      <c r="H50" s="221"/>
      <c r="I50" s="81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5"/>
      <c r="W50" s="25"/>
      <c r="X50" s="25"/>
      <c r="Y50" s="25"/>
      <c r="Z50" s="25"/>
    </row>
    <row r="51" spans="1:26" ht="16.5" customHeight="1">
      <c r="A51" s="66" t="s">
        <v>12</v>
      </c>
      <c r="B51" s="222" t="s">
        <v>381</v>
      </c>
      <c r="C51" s="218"/>
      <c r="D51" s="218"/>
      <c r="E51" s="218"/>
      <c r="F51" s="218"/>
      <c r="G51" s="218"/>
      <c r="H51" s="221"/>
      <c r="I51" s="8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5"/>
      <c r="W51" s="25"/>
      <c r="X51" s="25"/>
      <c r="Y51" s="25"/>
      <c r="Z51" s="25"/>
    </row>
    <row r="52" spans="1:26" ht="16.5" customHeight="1">
      <c r="A52" s="66" t="s">
        <v>14</v>
      </c>
      <c r="B52" s="222" t="s">
        <v>382</v>
      </c>
      <c r="C52" s="218"/>
      <c r="D52" s="218"/>
      <c r="E52" s="218"/>
      <c r="F52" s="218"/>
      <c r="G52" s="218"/>
      <c r="H52" s="221"/>
      <c r="I52" s="8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5"/>
      <c r="W52" s="25"/>
      <c r="X52" s="25"/>
      <c r="Y52" s="25"/>
      <c r="Z52" s="25"/>
    </row>
    <row r="53" spans="1:26" ht="16.5" customHeight="1">
      <c r="A53" s="18"/>
      <c r="B53" s="222" t="s">
        <v>90</v>
      </c>
      <c r="C53" s="218"/>
      <c r="D53" s="218"/>
      <c r="E53" s="218"/>
      <c r="F53" s="218"/>
      <c r="G53" s="218"/>
      <c r="H53" s="221"/>
      <c r="I53" s="83">
        <f>SUM(I42:I52)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5"/>
      <c r="W53" s="25"/>
      <c r="X53" s="25"/>
      <c r="Y53" s="25"/>
      <c r="Z53" s="25"/>
    </row>
    <row r="54" spans="1:26" ht="16.5" customHeight="1">
      <c r="A54" s="54"/>
      <c r="B54" s="223" t="s">
        <v>91</v>
      </c>
      <c r="C54" s="218"/>
      <c r="D54" s="218"/>
      <c r="E54" s="218"/>
      <c r="F54" s="218"/>
      <c r="G54" s="218"/>
      <c r="H54" s="221"/>
      <c r="I54" s="82">
        <f>I30+I40+I53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5"/>
      <c r="W54" s="25"/>
      <c r="X54" s="25"/>
      <c r="Y54" s="25"/>
      <c r="Z54" s="25"/>
    </row>
    <row r="55" spans="1:26" ht="16.5" customHeight="1">
      <c r="A55" s="224" t="s">
        <v>92</v>
      </c>
      <c r="B55" s="218"/>
      <c r="C55" s="218"/>
      <c r="D55" s="218"/>
      <c r="E55" s="218"/>
      <c r="F55" s="218"/>
      <c r="G55" s="218"/>
      <c r="H55" s="218"/>
      <c r="I55" s="22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5"/>
      <c r="W55" s="25"/>
      <c r="X55" s="25"/>
      <c r="Y55" s="25"/>
      <c r="Z55" s="25"/>
    </row>
    <row r="56" spans="1:26" ht="16.5" customHeight="1">
      <c r="A56" s="79"/>
      <c r="B56" s="235" t="s">
        <v>93</v>
      </c>
      <c r="C56" s="218"/>
      <c r="D56" s="218"/>
      <c r="E56" s="218"/>
      <c r="F56" s="218"/>
      <c r="G56" s="218"/>
      <c r="H56" s="80" t="s">
        <v>58</v>
      </c>
      <c r="I56" s="79" t="s">
        <v>45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5"/>
      <c r="W56" s="25"/>
      <c r="X56" s="25"/>
      <c r="Y56" s="25"/>
      <c r="Z56" s="25"/>
    </row>
    <row r="57" spans="1:26" ht="16.5" customHeight="1">
      <c r="A57" s="51"/>
      <c r="B57" s="220" t="s">
        <v>94</v>
      </c>
      <c r="C57" s="218"/>
      <c r="D57" s="218"/>
      <c r="E57" s="218"/>
      <c r="F57" s="218"/>
      <c r="G57" s="218"/>
      <c r="H57" s="221"/>
      <c r="I57" s="86">
        <f>I25+I30+I67</f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5"/>
      <c r="W57" s="25"/>
      <c r="X57" s="25"/>
      <c r="Y57" s="25"/>
      <c r="Z57" s="25"/>
    </row>
    <row r="58" spans="1:26" ht="16.5" customHeight="1">
      <c r="A58" s="66" t="s">
        <v>2</v>
      </c>
      <c r="B58" s="3" t="s">
        <v>95</v>
      </c>
      <c r="C58" s="12"/>
      <c r="D58" s="12"/>
      <c r="E58" s="12"/>
      <c r="F58" s="12"/>
      <c r="G58" s="12"/>
      <c r="H58" s="15">
        <f>1/12*0.05</f>
        <v>4.1666666666666666E-3</v>
      </c>
      <c r="I58" s="81">
        <f>$I$57*H58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5"/>
      <c r="W58" s="25"/>
      <c r="X58" s="25"/>
      <c r="Y58" s="25"/>
      <c r="Z58" s="25"/>
    </row>
    <row r="59" spans="1:26" ht="16.5" customHeight="1">
      <c r="A59" s="66" t="s">
        <v>4</v>
      </c>
      <c r="B59" s="3" t="s">
        <v>96</v>
      </c>
      <c r="C59" s="12"/>
      <c r="D59" s="12"/>
      <c r="E59" s="12"/>
      <c r="F59" s="12"/>
      <c r="G59" s="12"/>
      <c r="H59" s="15">
        <f>H58*0.08</f>
        <v>3.3333333333333332E-4</v>
      </c>
      <c r="I59" s="81">
        <f t="shared" ref="I59:I63" si="2">$I$57*H59</f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5"/>
      <c r="W59" s="25"/>
      <c r="X59" s="25"/>
      <c r="Y59" s="25"/>
      <c r="Z59" s="25"/>
    </row>
    <row r="60" spans="1:26" ht="16.5" customHeight="1">
      <c r="A60" s="66" t="s">
        <v>6</v>
      </c>
      <c r="B60" s="3" t="s">
        <v>97</v>
      </c>
      <c r="C60" s="12"/>
      <c r="D60" s="12"/>
      <c r="E60" s="12"/>
      <c r="F60" s="12"/>
      <c r="G60" s="12"/>
      <c r="H60" s="15">
        <v>3.44E-2</v>
      </c>
      <c r="I60" s="81">
        <f t="shared" si="2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5"/>
      <c r="W60" s="25"/>
      <c r="X60" s="25"/>
      <c r="Y60" s="25"/>
      <c r="Z60" s="25"/>
    </row>
    <row r="61" spans="1:26" ht="16.5" customHeight="1">
      <c r="A61" s="66" t="s">
        <v>8</v>
      </c>
      <c r="B61" s="14" t="s">
        <v>98</v>
      </c>
      <c r="C61" s="12"/>
      <c r="D61" s="12"/>
      <c r="E61" s="12"/>
      <c r="F61" s="16"/>
      <c r="G61" s="12"/>
      <c r="H61" s="15">
        <f>(7/30)/12</f>
        <v>1.9444444444444445E-2</v>
      </c>
      <c r="I61" s="81">
        <f t="shared" si="2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5"/>
      <c r="W61" s="25"/>
      <c r="X61" s="25"/>
      <c r="Y61" s="25"/>
      <c r="Z61" s="25"/>
    </row>
    <row r="62" spans="1:26" ht="16.5" customHeight="1">
      <c r="A62" s="66" t="s">
        <v>10</v>
      </c>
      <c r="B62" s="3" t="s">
        <v>99</v>
      </c>
      <c r="C62" s="12"/>
      <c r="D62" s="12"/>
      <c r="E62" s="12"/>
      <c r="F62" s="12"/>
      <c r="G62" s="12"/>
      <c r="H62" s="15">
        <f>H61*H40</f>
        <v>7.1555555555555565E-3</v>
      </c>
      <c r="I62" s="81">
        <f t="shared" si="2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5"/>
      <c r="W62" s="25"/>
      <c r="X62" s="25"/>
      <c r="Y62" s="25"/>
      <c r="Z62" s="25"/>
    </row>
    <row r="63" spans="1:26" ht="16.5" customHeight="1">
      <c r="A63" s="66" t="s">
        <v>12</v>
      </c>
      <c r="B63" s="3" t="s">
        <v>100</v>
      </c>
      <c r="C63" s="12"/>
      <c r="D63" s="12"/>
      <c r="E63" s="12"/>
      <c r="F63" s="12"/>
      <c r="G63" s="12"/>
      <c r="H63" s="15">
        <f>H61*0.08*0.4</f>
        <v>6.2222222222222236E-4</v>
      </c>
      <c r="I63" s="81">
        <f t="shared" si="2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5"/>
      <c r="W63" s="25"/>
      <c r="X63" s="25"/>
      <c r="Y63" s="25"/>
      <c r="Z63" s="25"/>
    </row>
    <row r="64" spans="1:26" ht="16.5" customHeight="1">
      <c r="A64" s="52"/>
      <c r="B64" s="223" t="s">
        <v>101</v>
      </c>
      <c r="C64" s="218"/>
      <c r="D64" s="218"/>
      <c r="E64" s="218"/>
      <c r="F64" s="218"/>
      <c r="G64" s="218"/>
      <c r="H64" s="221"/>
      <c r="I64" s="82">
        <f>SUM(I58:I63)</f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5"/>
      <c r="W64" s="25"/>
      <c r="X64" s="25"/>
      <c r="Y64" s="25"/>
      <c r="Z64" s="25"/>
    </row>
    <row r="65" spans="1:26" ht="16.5" customHeight="1">
      <c r="A65" s="224" t="s">
        <v>102</v>
      </c>
      <c r="B65" s="218"/>
      <c r="C65" s="218"/>
      <c r="D65" s="218"/>
      <c r="E65" s="218"/>
      <c r="F65" s="218"/>
      <c r="G65" s="218"/>
      <c r="H65" s="218"/>
      <c r="I65" s="22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5"/>
      <c r="W65" s="25"/>
      <c r="X65" s="25"/>
      <c r="Y65" s="25"/>
      <c r="Z65" s="25"/>
    </row>
    <row r="66" spans="1:26" ht="16.5" customHeight="1">
      <c r="A66" s="52"/>
      <c r="B66" s="232" t="s">
        <v>103</v>
      </c>
      <c r="C66" s="233"/>
      <c r="D66" s="233"/>
      <c r="E66" s="233"/>
      <c r="F66" s="233"/>
      <c r="G66" s="234"/>
      <c r="H66" s="52" t="s">
        <v>58</v>
      </c>
      <c r="I66" s="52" t="s">
        <v>45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5"/>
      <c r="W66" s="25"/>
      <c r="X66" s="25"/>
      <c r="Y66" s="25"/>
      <c r="Z66" s="25"/>
    </row>
    <row r="67" spans="1:26" ht="16.5" customHeight="1">
      <c r="A67" s="107" t="s">
        <v>2</v>
      </c>
      <c r="B67" s="3" t="s">
        <v>104</v>
      </c>
      <c r="C67" s="7"/>
      <c r="D67" s="7"/>
      <c r="E67" s="7"/>
      <c r="F67" s="7"/>
      <c r="G67" s="69"/>
      <c r="H67" s="15">
        <f>1/12</f>
        <v>8.3333333333333329E-2</v>
      </c>
      <c r="I67" s="108">
        <f t="shared" ref="I67:I72" si="3">$I$25*H67</f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5"/>
      <c r="W67" s="25"/>
      <c r="X67" s="25"/>
      <c r="Y67" s="25"/>
      <c r="Z67" s="25"/>
    </row>
    <row r="68" spans="1:26" ht="16.5" customHeight="1">
      <c r="A68" s="107" t="s">
        <v>4</v>
      </c>
      <c r="B68" s="3" t="s">
        <v>105</v>
      </c>
      <c r="C68" s="7"/>
      <c r="D68" s="7"/>
      <c r="E68" s="7"/>
      <c r="F68" s="7"/>
      <c r="G68" s="69"/>
      <c r="H68" s="15">
        <f>1/30/12</f>
        <v>2.7777777777777779E-3</v>
      </c>
      <c r="I68" s="108">
        <f t="shared" si="3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5"/>
      <c r="W68" s="25"/>
      <c r="X68" s="25"/>
      <c r="Y68" s="25"/>
      <c r="Z68" s="25"/>
    </row>
    <row r="69" spans="1:26" ht="16.5" customHeight="1">
      <c r="A69" s="107" t="s">
        <v>6</v>
      </c>
      <c r="B69" s="3" t="s">
        <v>106</v>
      </c>
      <c r="C69" s="7"/>
      <c r="D69" s="7"/>
      <c r="E69" s="7"/>
      <c r="F69" s="7"/>
      <c r="G69" s="69"/>
      <c r="H69" s="15">
        <f>5/30/12*0.015</f>
        <v>2.0833333333333332E-4</v>
      </c>
      <c r="I69" s="108">
        <f t="shared" si="3"/>
        <v>0</v>
      </c>
      <c r="J69" s="10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5"/>
      <c r="W69" s="25"/>
      <c r="X69" s="25"/>
      <c r="Y69" s="25"/>
      <c r="Z69" s="25"/>
    </row>
    <row r="70" spans="1:26" ht="16.5" customHeight="1">
      <c r="A70" s="107" t="s">
        <v>8</v>
      </c>
      <c r="B70" s="3" t="s">
        <v>107</v>
      </c>
      <c r="C70" s="12"/>
      <c r="D70" s="12"/>
      <c r="E70" s="12"/>
      <c r="F70" s="16"/>
      <c r="G70" s="13"/>
      <c r="H70" s="15">
        <f>(1/12/30)*0.0178*15</f>
        <v>7.4166666666666662E-4</v>
      </c>
      <c r="I70" s="108">
        <f t="shared" si="3"/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5"/>
      <c r="W70" s="25"/>
      <c r="X70" s="25"/>
      <c r="Y70" s="25"/>
      <c r="Z70" s="25"/>
    </row>
    <row r="71" spans="1:26" ht="16.5" customHeight="1">
      <c r="A71" s="107" t="s">
        <v>10</v>
      </c>
      <c r="B71" s="3" t="s">
        <v>108</v>
      </c>
      <c r="C71" s="7"/>
      <c r="D71" s="7"/>
      <c r="E71" s="7"/>
      <c r="F71" s="7"/>
      <c r="G71" s="69"/>
      <c r="H71" s="15">
        <v>2.8999999999999998E-3</v>
      </c>
      <c r="I71" s="108">
        <f t="shared" si="3"/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5"/>
      <c r="W71" s="25"/>
      <c r="X71" s="25"/>
      <c r="Y71" s="25"/>
      <c r="Z71" s="25"/>
    </row>
    <row r="72" spans="1:26" ht="16.5" customHeight="1">
      <c r="A72" s="107" t="s">
        <v>12</v>
      </c>
      <c r="B72" s="3" t="s">
        <v>109</v>
      </c>
      <c r="C72" s="7"/>
      <c r="D72" s="7"/>
      <c r="E72" s="7"/>
      <c r="F72" s="7"/>
      <c r="G72" s="69"/>
      <c r="H72" s="15">
        <f>5/12/30</f>
        <v>1.388888888888889E-2</v>
      </c>
      <c r="I72" s="108">
        <f t="shared" si="3"/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5"/>
      <c r="W72" s="25"/>
      <c r="X72" s="25"/>
      <c r="Y72" s="25"/>
      <c r="Z72" s="25"/>
    </row>
    <row r="73" spans="1:26" ht="16.5" customHeight="1">
      <c r="A73" s="222" t="s">
        <v>110</v>
      </c>
      <c r="B73" s="218"/>
      <c r="C73" s="218"/>
      <c r="D73" s="218"/>
      <c r="E73" s="218"/>
      <c r="F73" s="218"/>
      <c r="G73" s="218"/>
      <c r="H73" s="221"/>
      <c r="I73" s="84">
        <f>SUM(I67:I72)</f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5"/>
      <c r="W73" s="25"/>
      <c r="X73" s="25"/>
      <c r="Y73" s="25"/>
      <c r="Z73" s="25"/>
    </row>
    <row r="74" spans="1:26" ht="16.5" customHeight="1">
      <c r="A74" s="66" t="s">
        <v>14</v>
      </c>
      <c r="B74" s="220" t="s">
        <v>111</v>
      </c>
      <c r="C74" s="218"/>
      <c r="D74" s="218"/>
      <c r="E74" s="218"/>
      <c r="F74" s="218"/>
      <c r="G74" s="218"/>
      <c r="H74" s="221"/>
      <c r="I74" s="84">
        <f>I73*H40</f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5"/>
      <c r="W74" s="25"/>
      <c r="X74" s="25"/>
      <c r="Y74" s="25"/>
      <c r="Z74" s="25"/>
    </row>
    <row r="75" spans="1:26" ht="16.5" customHeight="1">
      <c r="A75" s="52"/>
      <c r="B75" s="223" t="s">
        <v>112</v>
      </c>
      <c r="C75" s="218"/>
      <c r="D75" s="218"/>
      <c r="E75" s="218"/>
      <c r="F75" s="218"/>
      <c r="G75" s="218"/>
      <c r="H75" s="221"/>
      <c r="I75" s="82">
        <f>SUM(I73:I74)</f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5"/>
      <c r="W75" s="25"/>
      <c r="X75" s="25"/>
      <c r="Y75" s="25"/>
      <c r="Z75" s="25"/>
    </row>
    <row r="76" spans="1:26" ht="16.5" customHeight="1">
      <c r="A76" s="224" t="s">
        <v>113</v>
      </c>
      <c r="B76" s="218"/>
      <c r="C76" s="218"/>
      <c r="D76" s="218"/>
      <c r="E76" s="218"/>
      <c r="F76" s="218"/>
      <c r="G76" s="218"/>
      <c r="H76" s="218"/>
      <c r="I76" s="22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5"/>
      <c r="W76" s="25"/>
      <c r="X76" s="25"/>
      <c r="Y76" s="25"/>
      <c r="Z76" s="25"/>
    </row>
    <row r="77" spans="1:26" ht="16.5" customHeight="1">
      <c r="A77" s="79"/>
      <c r="B77" s="227" t="s">
        <v>114</v>
      </c>
      <c r="C77" s="218"/>
      <c r="D77" s="218"/>
      <c r="E77" s="218"/>
      <c r="F77" s="218"/>
      <c r="G77" s="218"/>
      <c r="H77" s="221"/>
      <c r="I77" s="79" t="s">
        <v>45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5"/>
      <c r="W77" s="25"/>
      <c r="X77" s="25"/>
      <c r="Y77" s="25"/>
      <c r="Z77" s="25"/>
    </row>
    <row r="78" spans="1:26" ht="16.5" customHeight="1">
      <c r="A78" s="66" t="s">
        <v>2</v>
      </c>
      <c r="B78" s="228" t="s">
        <v>301</v>
      </c>
      <c r="C78" s="218"/>
      <c r="D78" s="218"/>
      <c r="E78" s="218"/>
      <c r="F78" s="218"/>
      <c r="G78" s="218"/>
      <c r="H78" s="221"/>
      <c r="I78" s="81">
        <f>EPI!D26</f>
        <v>0</v>
      </c>
      <c r="J78" s="104"/>
      <c r="K78" s="104"/>
      <c r="L78" s="104"/>
      <c r="M78" s="104"/>
      <c r="N78" s="1"/>
      <c r="O78" s="1"/>
      <c r="P78" s="1"/>
      <c r="Q78" s="1"/>
      <c r="R78" s="1"/>
      <c r="S78" s="1"/>
      <c r="T78" s="1"/>
      <c r="U78" s="1"/>
      <c r="V78" s="25"/>
      <c r="W78" s="25"/>
      <c r="X78" s="25"/>
      <c r="Y78" s="25"/>
      <c r="Z78" s="25"/>
    </row>
    <row r="79" spans="1:26" ht="16.5" customHeight="1">
      <c r="A79" s="66" t="s">
        <v>4</v>
      </c>
      <c r="B79" s="220" t="s">
        <v>116</v>
      </c>
      <c r="C79" s="218"/>
      <c r="D79" s="218"/>
      <c r="E79" s="218"/>
      <c r="F79" s="218"/>
      <c r="G79" s="218"/>
      <c r="H79" s="221"/>
      <c r="I79" s="81"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5"/>
      <c r="W79" s="25"/>
      <c r="X79" s="25"/>
      <c r="Y79" s="25"/>
      <c r="Z79" s="25"/>
    </row>
    <row r="80" spans="1:26" ht="16.5" customHeight="1">
      <c r="A80" s="66" t="s">
        <v>6</v>
      </c>
      <c r="B80" s="220" t="s">
        <v>300</v>
      </c>
      <c r="C80" s="229"/>
      <c r="D80" s="229"/>
      <c r="E80" s="229"/>
      <c r="F80" s="229"/>
      <c r="G80" s="229"/>
      <c r="H80" s="230"/>
      <c r="I80" s="81">
        <f>EPI!B14</f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5"/>
      <c r="W80" s="25"/>
      <c r="X80" s="25"/>
      <c r="Y80" s="25"/>
      <c r="Z80" s="25"/>
    </row>
    <row r="81" spans="1:26" ht="16.5" customHeight="1">
      <c r="A81" s="54"/>
      <c r="B81" s="231" t="s">
        <v>117</v>
      </c>
      <c r="C81" s="218"/>
      <c r="D81" s="218"/>
      <c r="E81" s="218"/>
      <c r="F81" s="218"/>
      <c r="G81" s="218"/>
      <c r="H81" s="221"/>
      <c r="I81" s="82">
        <f>SUM(I78:I80)</f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5"/>
      <c r="W81" s="25"/>
      <c r="X81" s="25"/>
      <c r="Y81" s="25"/>
      <c r="Z81" s="25"/>
    </row>
    <row r="82" spans="1:26" ht="16.5" customHeight="1">
      <c r="A82" s="224" t="s">
        <v>118</v>
      </c>
      <c r="B82" s="218"/>
      <c r="C82" s="218"/>
      <c r="D82" s="218"/>
      <c r="E82" s="218"/>
      <c r="F82" s="218"/>
      <c r="G82" s="218"/>
      <c r="H82" s="218"/>
      <c r="I82" s="22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5"/>
      <c r="W82" s="25"/>
      <c r="X82" s="25"/>
      <c r="Y82" s="25"/>
      <c r="Z82" s="25"/>
    </row>
    <row r="83" spans="1:26" ht="16.5" customHeight="1">
      <c r="A83" s="66"/>
      <c r="B83" s="222" t="s">
        <v>119</v>
      </c>
      <c r="C83" s="218"/>
      <c r="D83" s="218"/>
      <c r="E83" s="218"/>
      <c r="F83" s="218"/>
      <c r="G83" s="218"/>
      <c r="H83" s="221"/>
      <c r="I83" s="81">
        <f>I25+I54+I64+I75+I81</f>
        <v>0</v>
      </c>
      <c r="J83" s="9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5"/>
      <c r="W83" s="25"/>
      <c r="X83" s="25"/>
      <c r="Y83" s="25"/>
      <c r="Z83" s="25"/>
    </row>
    <row r="84" spans="1:26" ht="16.5" customHeight="1">
      <c r="A84" s="66" t="s">
        <v>2</v>
      </c>
      <c r="B84" s="222" t="s">
        <v>120</v>
      </c>
      <c r="C84" s="218"/>
      <c r="D84" s="218"/>
      <c r="E84" s="218"/>
      <c r="F84" s="218"/>
      <c r="G84" s="221"/>
      <c r="H84" s="196">
        <v>0.03</v>
      </c>
      <c r="I84" s="81">
        <f>I83*H84</f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5"/>
      <c r="W84" s="25"/>
      <c r="X84" s="25"/>
      <c r="Y84" s="25"/>
      <c r="Z84" s="25"/>
    </row>
    <row r="85" spans="1:26" ht="16.5" customHeight="1">
      <c r="A85" s="66" t="s">
        <v>4</v>
      </c>
      <c r="B85" s="222" t="s">
        <v>121</v>
      </c>
      <c r="C85" s="218"/>
      <c r="D85" s="218"/>
      <c r="E85" s="218"/>
      <c r="F85" s="218"/>
      <c r="G85" s="221"/>
      <c r="H85" s="196">
        <v>6.7900000000000002E-2</v>
      </c>
      <c r="I85" s="81">
        <f>I83*H85</f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5"/>
      <c r="W85" s="25"/>
      <c r="X85" s="25"/>
      <c r="Y85" s="25"/>
      <c r="Z85" s="25"/>
    </row>
    <row r="86" spans="1:26" ht="16.5" customHeight="1">
      <c r="A86" s="66"/>
      <c r="B86" s="226" t="s">
        <v>110</v>
      </c>
      <c r="C86" s="218"/>
      <c r="D86" s="218"/>
      <c r="E86" s="218"/>
      <c r="F86" s="218"/>
      <c r="G86" s="221"/>
      <c r="H86" s="196"/>
      <c r="I86" s="84">
        <f>SUM(I84:I85)</f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25"/>
      <c r="W86" s="25"/>
      <c r="X86" s="25"/>
      <c r="Y86" s="25"/>
      <c r="Z86" s="25"/>
    </row>
    <row r="87" spans="1:26" ht="16.5" customHeight="1">
      <c r="A87" s="66"/>
      <c r="B87" s="225"/>
      <c r="C87" s="218"/>
      <c r="D87" s="218"/>
      <c r="E87" s="218"/>
      <c r="F87" s="218"/>
      <c r="G87" s="218"/>
      <c r="H87" s="221"/>
      <c r="I87" s="81"/>
      <c r="J87" s="1"/>
      <c r="K87" s="94"/>
      <c r="L87" s="1"/>
      <c r="M87" s="1"/>
      <c r="N87" s="1"/>
      <c r="O87" s="1"/>
      <c r="P87" s="1"/>
      <c r="Q87" s="1"/>
      <c r="R87" s="1"/>
      <c r="S87" s="1"/>
      <c r="T87" s="1"/>
      <c r="U87" s="1"/>
      <c r="V87" s="25"/>
      <c r="W87" s="25"/>
      <c r="X87" s="25"/>
      <c r="Y87" s="25"/>
      <c r="Z87" s="25"/>
    </row>
    <row r="88" spans="1:26" ht="16.5" customHeight="1">
      <c r="A88" s="66" t="s">
        <v>122</v>
      </c>
      <c r="B88" s="222" t="s">
        <v>123</v>
      </c>
      <c r="C88" s="218"/>
      <c r="D88" s="218"/>
      <c r="E88" s="218"/>
      <c r="F88" s="218"/>
      <c r="G88" s="218"/>
      <c r="H88" s="221"/>
      <c r="I88" s="8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5"/>
      <c r="W88" s="25"/>
      <c r="X88" s="25"/>
      <c r="Y88" s="25"/>
      <c r="Z88" s="25"/>
    </row>
    <row r="89" spans="1:26" ht="16.5" customHeight="1">
      <c r="A89" s="66" t="s">
        <v>124</v>
      </c>
      <c r="B89" s="220" t="s">
        <v>125</v>
      </c>
      <c r="C89" s="218"/>
      <c r="D89" s="218"/>
      <c r="E89" s="218"/>
      <c r="F89" s="218"/>
      <c r="G89" s="221"/>
      <c r="H89" s="197">
        <f>1-H90-H91-H92</f>
        <v>0.88250000000000006</v>
      </c>
      <c r="I89" s="81">
        <f>(I83+I86)/H89</f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5"/>
      <c r="W89" s="25"/>
      <c r="X89" s="25"/>
      <c r="Y89" s="25"/>
      <c r="Z89" s="25"/>
    </row>
    <row r="90" spans="1:26" ht="16.5" customHeight="1">
      <c r="A90" s="66" t="s">
        <v>126</v>
      </c>
      <c r="B90" s="220" t="s">
        <v>127</v>
      </c>
      <c r="C90" s="218"/>
      <c r="D90" s="218"/>
      <c r="E90" s="218"/>
      <c r="F90" s="218"/>
      <c r="G90" s="221"/>
      <c r="H90" s="196">
        <v>7.5999999999999998E-2</v>
      </c>
      <c r="I90" s="81">
        <f>I89*H90</f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5"/>
      <c r="W90" s="25"/>
      <c r="X90" s="25"/>
      <c r="Y90" s="25"/>
      <c r="Z90" s="25"/>
    </row>
    <row r="91" spans="1:26" ht="16.5" customHeight="1">
      <c r="A91" s="66" t="s">
        <v>128</v>
      </c>
      <c r="B91" s="220" t="s">
        <v>129</v>
      </c>
      <c r="C91" s="218"/>
      <c r="D91" s="218"/>
      <c r="E91" s="218"/>
      <c r="F91" s="218"/>
      <c r="G91" s="221"/>
      <c r="H91" s="196">
        <v>1.6500000000000001E-2</v>
      </c>
      <c r="I91" s="81">
        <f>I89*H91</f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5"/>
      <c r="W91" s="25"/>
      <c r="X91" s="25"/>
      <c r="Y91" s="25"/>
      <c r="Z91" s="25"/>
    </row>
    <row r="92" spans="1:26" ht="16.5" customHeight="1">
      <c r="A92" s="66" t="s">
        <v>130</v>
      </c>
      <c r="B92" s="220" t="s">
        <v>131</v>
      </c>
      <c r="C92" s="218"/>
      <c r="D92" s="218"/>
      <c r="E92" s="218"/>
      <c r="F92" s="218"/>
      <c r="G92" s="221"/>
      <c r="H92" s="196">
        <v>2.5000000000000001E-2</v>
      </c>
      <c r="I92" s="81">
        <f>I89*H92</f>
        <v>0</v>
      </c>
      <c r="J92" s="10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5"/>
      <c r="W92" s="25"/>
      <c r="X92" s="25"/>
      <c r="Y92" s="25"/>
      <c r="Z92" s="25"/>
    </row>
    <row r="93" spans="1:26" ht="16.5" customHeight="1">
      <c r="A93" s="66"/>
      <c r="B93" s="222" t="s">
        <v>132</v>
      </c>
      <c r="C93" s="218"/>
      <c r="D93" s="218"/>
      <c r="E93" s="218"/>
      <c r="F93" s="218"/>
      <c r="G93" s="221"/>
      <c r="H93" s="196">
        <f t="shared" ref="H93:I93" si="4">SUM(H90:H92)</f>
        <v>0.11749999999999999</v>
      </c>
      <c r="I93" s="84">
        <f t="shared" si="4"/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5"/>
      <c r="W93" s="25"/>
      <c r="X93" s="25"/>
      <c r="Y93" s="25"/>
      <c r="Z93" s="25"/>
    </row>
    <row r="94" spans="1:26" ht="16.5" customHeight="1">
      <c r="A94" s="52"/>
      <c r="B94" s="223" t="s">
        <v>133</v>
      </c>
      <c r="C94" s="218"/>
      <c r="D94" s="218"/>
      <c r="E94" s="218"/>
      <c r="F94" s="218"/>
      <c r="G94" s="218"/>
      <c r="H94" s="221"/>
      <c r="I94" s="82">
        <f>I86+I93</f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5"/>
      <c r="W94" s="25"/>
      <c r="X94" s="25"/>
      <c r="Y94" s="25"/>
      <c r="Z94" s="25"/>
    </row>
    <row r="95" spans="1:26" ht="16.5" customHeight="1">
      <c r="A95" s="1"/>
      <c r="B95" s="1"/>
      <c r="C95" s="1"/>
      <c r="D95" s="1"/>
      <c r="E95" s="1"/>
      <c r="F95" s="1"/>
      <c r="G95" s="1"/>
      <c r="H95" s="1"/>
      <c r="I95" s="9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5"/>
      <c r="W95" s="25"/>
      <c r="X95" s="25"/>
      <c r="Y95" s="25"/>
      <c r="Z95" s="25"/>
    </row>
    <row r="96" spans="1:26" ht="16.5" customHeight="1">
      <c r="A96" s="224" t="s">
        <v>134</v>
      </c>
      <c r="B96" s="218"/>
      <c r="C96" s="218"/>
      <c r="D96" s="218"/>
      <c r="E96" s="218"/>
      <c r="F96" s="218"/>
      <c r="G96" s="218"/>
      <c r="H96" s="218"/>
      <c r="I96" s="22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25"/>
      <c r="W96" s="25"/>
      <c r="X96" s="25"/>
      <c r="Y96" s="25"/>
      <c r="Z96" s="25"/>
    </row>
    <row r="97" spans="1:26" ht="16.5" customHeight="1">
      <c r="A97" s="66" t="s">
        <v>2</v>
      </c>
      <c r="B97" s="217" t="s">
        <v>3</v>
      </c>
      <c r="C97" s="218"/>
      <c r="D97" s="218"/>
      <c r="E97" s="218"/>
      <c r="F97" s="218"/>
      <c r="G97" s="218"/>
      <c r="H97" s="218"/>
      <c r="I97" s="81">
        <f>I25</f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25"/>
      <c r="W97" s="25"/>
      <c r="X97" s="25"/>
      <c r="Y97" s="25"/>
      <c r="Z97" s="25"/>
    </row>
    <row r="98" spans="1:26" ht="16.5" customHeight="1">
      <c r="A98" s="66" t="s">
        <v>4</v>
      </c>
      <c r="B98" s="217" t="s">
        <v>5</v>
      </c>
      <c r="C98" s="218"/>
      <c r="D98" s="218"/>
      <c r="E98" s="218"/>
      <c r="F98" s="218"/>
      <c r="G98" s="218"/>
      <c r="H98" s="218"/>
      <c r="I98" s="81">
        <f>I54</f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25"/>
      <c r="W98" s="25"/>
      <c r="X98" s="25"/>
      <c r="Y98" s="25"/>
      <c r="Z98" s="25"/>
    </row>
    <row r="99" spans="1:26" ht="16.5" customHeight="1">
      <c r="A99" s="66" t="s">
        <v>6</v>
      </c>
      <c r="B99" s="217" t="s">
        <v>7</v>
      </c>
      <c r="C99" s="218"/>
      <c r="D99" s="218"/>
      <c r="E99" s="218"/>
      <c r="F99" s="218"/>
      <c r="G99" s="218"/>
      <c r="H99" s="218"/>
      <c r="I99" s="81">
        <f>I64</f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25"/>
      <c r="W99" s="25"/>
      <c r="X99" s="25"/>
      <c r="Y99" s="25"/>
      <c r="Z99" s="25"/>
    </row>
    <row r="100" spans="1:26" ht="16.5" customHeight="1">
      <c r="A100" s="66" t="s">
        <v>8</v>
      </c>
      <c r="B100" s="7" t="s">
        <v>9</v>
      </c>
      <c r="C100" s="7"/>
      <c r="D100" s="7"/>
      <c r="E100" s="7"/>
      <c r="F100" s="64"/>
      <c r="G100" s="12"/>
      <c r="H100" s="87"/>
      <c r="I100" s="85">
        <f>I75</f>
        <v>0</v>
      </c>
      <c r="J100" s="9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5"/>
      <c r="W100" s="25"/>
      <c r="X100" s="25"/>
      <c r="Y100" s="25"/>
      <c r="Z100" s="25"/>
    </row>
    <row r="101" spans="1:26" ht="16.5" customHeight="1">
      <c r="A101" s="66" t="s">
        <v>10</v>
      </c>
      <c r="B101" s="74" t="s">
        <v>11</v>
      </c>
      <c r="C101" s="74"/>
      <c r="D101" s="74"/>
      <c r="E101" s="88"/>
      <c r="F101" s="89"/>
      <c r="G101" s="56"/>
      <c r="H101" s="87"/>
      <c r="I101" s="85">
        <f>I81</f>
        <v>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25"/>
      <c r="W101" s="25"/>
      <c r="X101" s="25"/>
      <c r="Y101" s="25"/>
      <c r="Z101" s="25"/>
    </row>
    <row r="102" spans="1:26" ht="16.5" customHeight="1">
      <c r="A102" s="52"/>
      <c r="B102" s="219" t="s">
        <v>135</v>
      </c>
      <c r="C102" s="218"/>
      <c r="D102" s="218"/>
      <c r="E102" s="218"/>
      <c r="F102" s="218"/>
      <c r="G102" s="218"/>
      <c r="H102" s="218"/>
      <c r="I102" s="82">
        <f>SUM(I97:I101)</f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5"/>
      <c r="W102" s="25"/>
      <c r="X102" s="25"/>
      <c r="Y102" s="25"/>
      <c r="Z102" s="25"/>
    </row>
    <row r="103" spans="1:26" ht="16.5" customHeight="1">
      <c r="A103" s="66" t="s">
        <v>12</v>
      </c>
      <c r="B103" s="74" t="s">
        <v>13</v>
      </c>
      <c r="C103" s="74"/>
      <c r="D103" s="74"/>
      <c r="E103" s="88"/>
      <c r="F103" s="89"/>
      <c r="G103" s="56"/>
      <c r="H103" s="87"/>
      <c r="I103" s="85">
        <f>I94</f>
        <v>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5"/>
      <c r="W103" s="25"/>
      <c r="X103" s="25"/>
      <c r="Y103" s="25"/>
      <c r="Z103" s="25"/>
    </row>
    <row r="104" spans="1:26" ht="16.5" customHeight="1">
      <c r="A104" s="52"/>
      <c r="B104" s="63" t="s">
        <v>136</v>
      </c>
      <c r="C104" s="63"/>
      <c r="D104" s="63"/>
      <c r="E104" s="90"/>
      <c r="F104" s="91"/>
      <c r="G104" s="92"/>
      <c r="H104" s="93"/>
      <c r="I104" s="82">
        <f>I102+I103</f>
        <v>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5"/>
      <c r="W104" s="25"/>
      <c r="X104" s="25"/>
      <c r="Y104" s="25"/>
      <c r="Z104" s="25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</sheetData>
  <mergeCells count="85">
    <mergeCell ref="A1:I1"/>
    <mergeCell ref="A2:E2"/>
    <mergeCell ref="F2:I2"/>
    <mergeCell ref="A3:E3"/>
    <mergeCell ref="F3:I3"/>
    <mergeCell ref="A4:I4"/>
    <mergeCell ref="B5:G5"/>
    <mergeCell ref="H5:I5"/>
    <mergeCell ref="B6:G6"/>
    <mergeCell ref="H6:I6"/>
    <mergeCell ref="B7:G7"/>
    <mergeCell ref="H7:I7"/>
    <mergeCell ref="B8:G8"/>
    <mergeCell ref="H8:I8"/>
    <mergeCell ref="B9:G9"/>
    <mergeCell ref="H9:I9"/>
    <mergeCell ref="B10:G10"/>
    <mergeCell ref="H10:I10"/>
    <mergeCell ref="A11:I11"/>
    <mergeCell ref="B12:E12"/>
    <mergeCell ref="F12:I12"/>
    <mergeCell ref="B13:E13"/>
    <mergeCell ref="F13:I13"/>
    <mergeCell ref="B14:E14"/>
    <mergeCell ref="F14:I14"/>
    <mergeCell ref="B15:E15"/>
    <mergeCell ref="F15:I15"/>
    <mergeCell ref="B16:E16"/>
    <mergeCell ref="F16:I16"/>
    <mergeCell ref="B17:E17"/>
    <mergeCell ref="F17:I17"/>
    <mergeCell ref="A18:I18"/>
    <mergeCell ref="B19:H19"/>
    <mergeCell ref="B20:H20"/>
    <mergeCell ref="B21:H21"/>
    <mergeCell ref="B22:H22"/>
    <mergeCell ref="B23:H23"/>
    <mergeCell ref="B24:H24"/>
    <mergeCell ref="B25:H25"/>
    <mergeCell ref="A26:I26"/>
    <mergeCell ref="B27:G27"/>
    <mergeCell ref="B28:G28"/>
    <mergeCell ref="B29:G29"/>
    <mergeCell ref="B30:H30"/>
    <mergeCell ref="B31:G31"/>
    <mergeCell ref="B41:H41"/>
    <mergeCell ref="B44:H44"/>
    <mergeCell ref="B50:H50"/>
    <mergeCell ref="B51:H51"/>
    <mergeCell ref="B52:H52"/>
    <mergeCell ref="B53:H53"/>
    <mergeCell ref="B54:H54"/>
    <mergeCell ref="A55:I55"/>
    <mergeCell ref="B56:G56"/>
    <mergeCell ref="B57:H57"/>
    <mergeCell ref="B64:H64"/>
    <mergeCell ref="A65:I65"/>
    <mergeCell ref="B66:G66"/>
    <mergeCell ref="A73:H73"/>
    <mergeCell ref="B74:H74"/>
    <mergeCell ref="B75:H75"/>
    <mergeCell ref="A76:I76"/>
    <mergeCell ref="B77:H77"/>
    <mergeCell ref="B78:H78"/>
    <mergeCell ref="B79:H79"/>
    <mergeCell ref="B80:H80"/>
    <mergeCell ref="B81:H81"/>
    <mergeCell ref="A82:I82"/>
    <mergeCell ref="B83:H83"/>
    <mergeCell ref="B84:G84"/>
    <mergeCell ref="B85:G85"/>
    <mergeCell ref="B86:G86"/>
    <mergeCell ref="B87:H87"/>
    <mergeCell ref="B88:H88"/>
    <mergeCell ref="B89:G89"/>
    <mergeCell ref="B90:G90"/>
    <mergeCell ref="B91:G91"/>
    <mergeCell ref="B98:H98"/>
    <mergeCell ref="B99:H99"/>
    <mergeCell ref="B102:H102"/>
    <mergeCell ref="B92:G92"/>
    <mergeCell ref="B93:G93"/>
    <mergeCell ref="B94:H94"/>
    <mergeCell ref="A96:I96"/>
    <mergeCell ref="B97:H97"/>
  </mergeCells>
  <pageMargins left="0.39370078740157499" right="0.196850393700787" top="0.39370078740157499" bottom="0.196850393700787" header="0" footer="0"/>
  <pageSetup paperSize="9" scale="88" orientation="portrait" r:id="rId1"/>
  <rowBreaks count="1" manualBreakCount="1">
    <brk id="5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4"/>
  <sheetViews>
    <sheetView topLeftCell="A55" zoomScaleNormal="100" zoomScaleSheetLayoutView="85" workbookViewId="0">
      <selection activeCell="D139" sqref="D139"/>
    </sheetView>
  </sheetViews>
  <sheetFormatPr defaultColWidth="14.42578125" defaultRowHeight="15" customHeight="1"/>
  <cols>
    <col min="1" max="1" width="41.28515625" customWidth="1"/>
    <col min="2" max="6" width="15.7109375" customWidth="1"/>
    <col min="7" max="7" width="4.42578125" customWidth="1"/>
    <col min="8" max="25" width="9" customWidth="1"/>
  </cols>
  <sheetData>
    <row r="1" spans="1:25">
      <c r="A1" s="57"/>
      <c r="B1" s="1"/>
      <c r="C1" s="1"/>
      <c r="D1" s="1"/>
      <c r="E1" s="58"/>
      <c r="F1" s="58"/>
    </row>
    <row r="2" spans="1:25">
      <c r="A2" s="256" t="s">
        <v>137</v>
      </c>
      <c r="B2" s="257"/>
      <c r="C2" s="257"/>
      <c r="D2" s="257"/>
      <c r="E2" s="257"/>
      <c r="F2" s="281"/>
    </row>
    <row r="3" spans="1:25">
      <c r="A3" s="279" t="s">
        <v>138</v>
      </c>
      <c r="B3" s="271" t="s">
        <v>293</v>
      </c>
      <c r="C3" s="272"/>
      <c r="D3" s="271" t="s">
        <v>294</v>
      </c>
      <c r="E3" s="272"/>
      <c r="F3" s="136" t="s">
        <v>139</v>
      </c>
    </row>
    <row r="4" spans="1:25">
      <c r="A4" s="280"/>
      <c r="B4" s="259" t="s">
        <v>140</v>
      </c>
      <c r="C4" s="260"/>
      <c r="D4" s="259" t="s">
        <v>140</v>
      </c>
      <c r="E4" s="260"/>
      <c r="F4" s="135" t="s">
        <v>140</v>
      </c>
    </row>
    <row r="5" spans="1:25">
      <c r="A5" s="129" t="s">
        <v>324</v>
      </c>
      <c r="B5" s="261">
        <f>E61</f>
        <v>383.71</v>
      </c>
      <c r="C5" s="262"/>
      <c r="D5" s="261">
        <f>E85</f>
        <v>278.3</v>
      </c>
      <c r="E5" s="262"/>
      <c r="F5" s="134">
        <f t="shared" ref="F5" si="0">B5+D5</f>
        <v>662.01</v>
      </c>
    </row>
    <row r="6" spans="1:25" s="120" customFormat="1">
      <c r="A6" s="59" t="s">
        <v>325</v>
      </c>
      <c r="B6" s="261">
        <f>E107</f>
        <v>269.7</v>
      </c>
      <c r="C6" s="262"/>
      <c r="D6" s="261">
        <v>0</v>
      </c>
      <c r="E6" s="262"/>
      <c r="F6" s="134">
        <f>B6+D6</f>
        <v>269.7</v>
      </c>
    </row>
    <row r="7" spans="1:25" ht="15.75" customHeight="1">
      <c r="A7" s="60" t="s">
        <v>141</v>
      </c>
      <c r="B7" s="263">
        <f>SUM(B5:B6)</f>
        <v>653.41</v>
      </c>
      <c r="C7" s="264"/>
      <c r="D7" s="263">
        <f>SUM(D5:D6)</f>
        <v>278.3</v>
      </c>
      <c r="E7" s="264"/>
      <c r="F7" s="133">
        <f>SUM(B7:E7)</f>
        <v>931.71</v>
      </c>
    </row>
    <row r="8" spans="1:25" ht="15.75" customHeight="1">
      <c r="A8" s="273" t="s">
        <v>142</v>
      </c>
      <c r="B8" s="274"/>
      <c r="C8" s="274"/>
      <c r="D8" s="1"/>
      <c r="E8" s="58"/>
      <c r="F8" s="58"/>
    </row>
    <row r="9" spans="1:25" ht="15.75" customHeight="1">
      <c r="A9" s="61"/>
      <c r="B9" s="25"/>
      <c r="C9" s="25"/>
      <c r="D9" s="25"/>
      <c r="E9" s="62"/>
      <c r="F9" s="62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ht="15.75" hidden="1" customHeight="1">
      <c r="A10" s="256" t="s">
        <v>143</v>
      </c>
      <c r="B10" s="257"/>
      <c r="C10" s="257"/>
      <c r="D10" s="257"/>
      <c r="E10" s="257"/>
      <c r="F10" s="257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5.75" hidden="1" customHeight="1">
      <c r="A11" s="259" t="s">
        <v>22</v>
      </c>
      <c r="B11" s="275"/>
      <c r="C11" s="275"/>
      <c r="D11" s="260"/>
      <c r="E11" s="279" t="s">
        <v>140</v>
      </c>
      <c r="F11" s="130" t="s">
        <v>144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ht="15.75" hidden="1" customHeight="1">
      <c r="A12" s="276"/>
      <c r="B12" s="277"/>
      <c r="C12" s="277"/>
      <c r="D12" s="278"/>
      <c r="E12" s="280"/>
      <c r="F12" s="137" t="s">
        <v>145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15.75" hidden="1" customHeight="1">
      <c r="A13" s="223" t="s">
        <v>146</v>
      </c>
      <c r="B13" s="219"/>
      <c r="C13" s="219"/>
      <c r="D13" s="251"/>
      <c r="E13" s="45">
        <f>E14+E27+E28+E29+E31+E32+E35</f>
        <v>0</v>
      </c>
      <c r="F13" s="138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ht="15.75" hidden="1" customHeight="1">
      <c r="A14" s="248" t="s">
        <v>147</v>
      </c>
      <c r="B14" s="249"/>
      <c r="C14" s="249"/>
      <c r="D14" s="250"/>
      <c r="E14" s="46">
        <f>SUM(E15:E26)</f>
        <v>0</v>
      </c>
      <c r="F14" s="139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ht="15.75" hidden="1" customHeight="1">
      <c r="A15" s="237" t="s">
        <v>148</v>
      </c>
      <c r="B15" s="267"/>
      <c r="C15" s="267"/>
      <c r="D15" s="268"/>
      <c r="E15" s="47"/>
      <c r="F15" s="140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5" ht="15.75" hidden="1" customHeight="1">
      <c r="A16" s="237" t="s">
        <v>149</v>
      </c>
      <c r="B16" s="267"/>
      <c r="C16" s="267"/>
      <c r="D16" s="268"/>
      <c r="E16" s="47"/>
      <c r="F16" s="140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15.75" hidden="1" customHeight="1">
      <c r="A17" s="237" t="s">
        <v>149</v>
      </c>
      <c r="B17" s="267"/>
      <c r="C17" s="267"/>
      <c r="D17" s="268"/>
      <c r="E17" s="47"/>
      <c r="F17" s="140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ht="15.75" hidden="1" customHeight="1">
      <c r="A18" s="237" t="s">
        <v>149</v>
      </c>
      <c r="B18" s="267"/>
      <c r="C18" s="267"/>
      <c r="D18" s="268"/>
      <c r="E18" s="41"/>
      <c r="F18" s="140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ht="15.75" hidden="1" customHeight="1">
      <c r="A19" s="237" t="s">
        <v>149</v>
      </c>
      <c r="B19" s="267"/>
      <c r="C19" s="267"/>
      <c r="D19" s="268"/>
      <c r="E19" s="41"/>
      <c r="F19" s="140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ht="15.75" hidden="1" customHeight="1">
      <c r="A20" s="237" t="s">
        <v>149</v>
      </c>
      <c r="B20" s="267"/>
      <c r="C20" s="267"/>
      <c r="D20" s="268"/>
      <c r="E20" s="41"/>
      <c r="F20" s="140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15.75" hidden="1" customHeight="1">
      <c r="A21" s="237" t="s">
        <v>150</v>
      </c>
      <c r="B21" s="267"/>
      <c r="C21" s="267"/>
      <c r="D21" s="268"/>
      <c r="E21" s="41"/>
      <c r="F21" s="140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ht="15.75" hidden="1" customHeight="1">
      <c r="A22" s="237" t="s">
        <v>151</v>
      </c>
      <c r="B22" s="267"/>
      <c r="C22" s="267"/>
      <c r="D22" s="268"/>
      <c r="E22" s="41"/>
      <c r="F22" s="140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15.75" hidden="1" customHeight="1">
      <c r="A23" s="237" t="s">
        <v>152</v>
      </c>
      <c r="B23" s="267"/>
      <c r="C23" s="267"/>
      <c r="D23" s="268"/>
      <c r="E23" s="41"/>
      <c r="F23" s="140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5.75" hidden="1" customHeight="1">
      <c r="A24" s="237" t="s">
        <v>153</v>
      </c>
      <c r="B24" s="267"/>
      <c r="C24" s="267"/>
      <c r="D24" s="268"/>
      <c r="E24" s="41"/>
      <c r="F24" s="140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15.75" hidden="1" customHeight="1">
      <c r="A25" s="237" t="s">
        <v>154</v>
      </c>
      <c r="B25" s="267"/>
      <c r="C25" s="267"/>
      <c r="D25" s="268"/>
      <c r="E25" s="41"/>
      <c r="F25" s="140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 ht="15.75" hidden="1" customHeight="1">
      <c r="A26" s="237" t="s">
        <v>155</v>
      </c>
      <c r="B26" s="267"/>
      <c r="C26" s="267"/>
      <c r="D26" s="268"/>
      <c r="E26" s="41"/>
      <c r="F26" s="140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ht="15.75" hidden="1" customHeight="1">
      <c r="A27" s="248" t="s">
        <v>156</v>
      </c>
      <c r="B27" s="249"/>
      <c r="C27" s="249"/>
      <c r="D27" s="250"/>
      <c r="E27" s="48"/>
      <c r="F27" s="141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ht="15.75" hidden="1" customHeight="1">
      <c r="A28" s="248" t="s">
        <v>157</v>
      </c>
      <c r="B28" s="249"/>
      <c r="C28" s="249"/>
      <c r="D28" s="250"/>
      <c r="E28" s="48"/>
      <c r="F28" s="141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ht="15.75" hidden="1" customHeight="1">
      <c r="A29" s="248" t="s">
        <v>158</v>
      </c>
      <c r="B29" s="249"/>
      <c r="C29" s="249"/>
      <c r="D29" s="250"/>
      <c r="E29" s="49">
        <f>SUM(E30)</f>
        <v>0</v>
      </c>
      <c r="F29" s="141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ht="15.75" hidden="1" customHeight="1">
      <c r="A30" s="237" t="s">
        <v>159</v>
      </c>
      <c r="B30" s="267"/>
      <c r="C30" s="267"/>
      <c r="D30" s="268"/>
      <c r="E30" s="41"/>
      <c r="F30" s="122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15.75" hidden="1" customHeight="1">
      <c r="A31" s="248" t="s">
        <v>160</v>
      </c>
      <c r="B31" s="249"/>
      <c r="C31" s="249"/>
      <c r="D31" s="250"/>
      <c r="E31" s="48"/>
      <c r="F31" s="142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 ht="15.75" hidden="1" customHeight="1">
      <c r="A32" s="248" t="s">
        <v>161</v>
      </c>
      <c r="B32" s="249"/>
      <c r="C32" s="249"/>
      <c r="D32" s="250"/>
      <c r="E32" s="49">
        <f>SUM(E33)</f>
        <v>0</v>
      </c>
      <c r="F32" s="14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 ht="15.75" hidden="1" customHeight="1">
      <c r="A33" s="220" t="s">
        <v>162</v>
      </c>
      <c r="B33" s="229"/>
      <c r="C33" s="229"/>
      <c r="D33" s="230"/>
      <c r="E33" s="50"/>
      <c r="F33" s="12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5" ht="15.75" hidden="1" customHeight="1">
      <c r="A34" s="225"/>
      <c r="B34" s="282"/>
      <c r="C34" s="282"/>
      <c r="D34" s="283"/>
      <c r="E34" s="51"/>
      <c r="F34" s="1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ht="15.75" hidden="1" customHeight="1">
      <c r="A35" s="248" t="s">
        <v>163</v>
      </c>
      <c r="B35" s="249"/>
      <c r="C35" s="249"/>
      <c r="D35" s="250"/>
      <c r="E35" s="49">
        <f>SUM(E36:E38)</f>
        <v>0</v>
      </c>
      <c r="F35" s="143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</row>
    <row r="36" spans="1:25" ht="15.75" hidden="1" customHeight="1">
      <c r="A36" s="220" t="s">
        <v>164</v>
      </c>
      <c r="B36" s="229"/>
      <c r="C36" s="229"/>
      <c r="D36" s="230"/>
      <c r="E36" s="53"/>
      <c r="F36" s="12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ht="15.75" hidden="1" customHeight="1">
      <c r="A37" s="220" t="s">
        <v>164</v>
      </c>
      <c r="B37" s="229"/>
      <c r="C37" s="229"/>
      <c r="D37" s="230"/>
      <c r="E37" s="53"/>
      <c r="F37" s="12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5" ht="15.75" hidden="1" customHeight="1">
      <c r="A38" s="220" t="s">
        <v>164</v>
      </c>
      <c r="B38" s="229"/>
      <c r="C38" s="229"/>
      <c r="D38" s="230"/>
      <c r="E38" s="53"/>
      <c r="F38" s="12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</row>
    <row r="39" spans="1:25" ht="15.75" hidden="1" customHeight="1">
      <c r="A39" s="223" t="s">
        <v>165</v>
      </c>
      <c r="B39" s="219"/>
      <c r="C39" s="219"/>
      <c r="D39" s="251"/>
      <c r="E39" s="45">
        <f>E40+E41+E42+E43+E44+E45</f>
        <v>0</v>
      </c>
      <c r="F39" s="123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ht="15.75" hidden="1" customHeight="1">
      <c r="A40" s="248" t="s">
        <v>166</v>
      </c>
      <c r="B40" s="249"/>
      <c r="C40" s="249"/>
      <c r="D40" s="250"/>
      <c r="E40" s="48"/>
      <c r="F40" s="14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ht="15.75" hidden="1" customHeight="1">
      <c r="A41" s="248" t="s">
        <v>167</v>
      </c>
      <c r="B41" s="249"/>
      <c r="C41" s="249"/>
      <c r="D41" s="250"/>
      <c r="E41" s="48"/>
      <c r="F41" s="14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  <row r="42" spans="1:25" ht="15.75" hidden="1" customHeight="1">
      <c r="A42" s="248" t="s">
        <v>168</v>
      </c>
      <c r="B42" s="249"/>
      <c r="C42" s="249"/>
      <c r="D42" s="250"/>
      <c r="E42" s="49"/>
      <c r="F42" s="143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ht="15.75" hidden="1" customHeight="1">
      <c r="A43" s="248" t="s">
        <v>169</v>
      </c>
      <c r="B43" s="249"/>
      <c r="C43" s="249"/>
      <c r="D43" s="250"/>
      <c r="E43" s="48"/>
      <c r="F43" s="14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5" ht="15.75" hidden="1" customHeight="1">
      <c r="A44" s="248" t="s">
        <v>170</v>
      </c>
      <c r="B44" s="249"/>
      <c r="C44" s="249"/>
      <c r="D44" s="250"/>
      <c r="E44" s="48"/>
      <c r="F44" s="14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25" ht="15.75" hidden="1" customHeight="1">
      <c r="A45" s="248" t="s">
        <v>171</v>
      </c>
      <c r="B45" s="249"/>
      <c r="C45" s="249"/>
      <c r="D45" s="250"/>
      <c r="E45" s="48"/>
      <c r="F45" s="14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25" ht="15.75" hidden="1" customHeight="1">
      <c r="A46" s="223" t="s">
        <v>172</v>
      </c>
      <c r="B46" s="219"/>
      <c r="C46" s="219"/>
      <c r="D46" s="251"/>
      <c r="E46" s="55"/>
      <c r="F46" s="1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25" ht="15.75" hidden="1" customHeight="1">
      <c r="A47" s="248" t="s">
        <v>173</v>
      </c>
      <c r="B47" s="249"/>
      <c r="C47" s="249"/>
      <c r="D47" s="250"/>
      <c r="E47" s="48"/>
      <c r="F47" s="141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</row>
    <row r="48" spans="1:25" ht="15.75" hidden="1" customHeight="1">
      <c r="A48" s="248" t="s">
        <v>174</v>
      </c>
      <c r="B48" s="249"/>
      <c r="C48" s="249"/>
      <c r="D48" s="250"/>
      <c r="E48" s="48"/>
      <c r="F48" s="141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 ht="15.75" hidden="1" customHeight="1">
      <c r="A49" s="248" t="s">
        <v>175</v>
      </c>
      <c r="B49" s="249"/>
      <c r="C49" s="249"/>
      <c r="D49" s="250"/>
      <c r="E49" s="48"/>
      <c r="F49" s="141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</row>
    <row r="50" spans="1:25" ht="15.75" hidden="1" customHeight="1">
      <c r="A50" s="223" t="s">
        <v>176</v>
      </c>
      <c r="B50" s="219"/>
      <c r="C50" s="219"/>
      <c r="D50" s="251"/>
      <c r="E50" s="55"/>
      <c r="F50" s="1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</row>
    <row r="51" spans="1:25" ht="43.5" hidden="1" customHeight="1">
      <c r="A51" s="223" t="s">
        <v>177</v>
      </c>
      <c r="B51" s="219"/>
      <c r="C51" s="219"/>
      <c r="D51" s="251"/>
      <c r="E51" s="55"/>
      <c r="F51" s="1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</row>
    <row r="52" spans="1:25" ht="84" hidden="1" customHeight="1">
      <c r="A52" s="252" t="s">
        <v>178</v>
      </c>
      <c r="B52" s="253"/>
      <c r="C52" s="253"/>
      <c r="D52" s="254"/>
      <c r="E52" s="126">
        <f>E13+E39+E46+E50+E51</f>
        <v>0</v>
      </c>
      <c r="F52" s="145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ht="15.75" customHeight="1">
      <c r="A53" s="181" t="s">
        <v>138</v>
      </c>
      <c r="B53" s="182" t="s">
        <v>330</v>
      </c>
      <c r="C53" s="182" t="s">
        <v>331</v>
      </c>
      <c r="D53" s="265" t="s">
        <v>332</v>
      </c>
      <c r="E53" s="266"/>
      <c r="F53" s="183" t="s">
        <v>333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</row>
    <row r="54" spans="1:25" s="120" customFormat="1" ht="15.75" customHeight="1">
      <c r="A54" s="127" t="str">
        <f>A5</f>
        <v xml:space="preserve">CISVALI - Ambulatório </v>
      </c>
      <c r="B54" s="128" t="s">
        <v>334</v>
      </c>
      <c r="C54" s="128" t="s">
        <v>335</v>
      </c>
      <c r="D54" s="258" t="s">
        <v>308</v>
      </c>
      <c r="E54" s="258"/>
      <c r="F54" s="132">
        <v>1.5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</row>
    <row r="55" spans="1:25" s="120" customFormat="1" ht="15.75" customHeight="1">
      <c r="A55" s="127" t="str">
        <f>A6</f>
        <v>CISVALI - Prédio Administrativo</v>
      </c>
      <c r="B55" s="128" t="s">
        <v>334</v>
      </c>
      <c r="C55" s="128" t="s">
        <v>335</v>
      </c>
      <c r="D55" s="258" t="s">
        <v>308</v>
      </c>
      <c r="E55" s="258"/>
      <c r="F55" s="132">
        <v>0.5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</row>
    <row r="56" spans="1:25" s="120" customFormat="1" ht="15.75" customHeight="1">
      <c r="A56" s="255" t="s">
        <v>336</v>
      </c>
      <c r="B56" s="255"/>
      <c r="C56" s="255"/>
      <c r="D56" s="255"/>
      <c r="E56" s="255"/>
      <c r="F56" s="146">
        <f>F54+F55</f>
        <v>2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 ht="15.75" customHeight="1">
      <c r="A57" s="61"/>
      <c r="B57" s="25"/>
      <c r="C57" s="25"/>
      <c r="D57" s="25"/>
      <c r="E57" s="62"/>
      <c r="F57" s="62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25" ht="15.75" customHeight="1">
      <c r="A58" s="256" t="s">
        <v>323</v>
      </c>
      <c r="B58" s="257"/>
      <c r="C58" s="257"/>
      <c r="D58" s="257"/>
      <c r="E58" s="257"/>
      <c r="F58" s="257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ht="15.75" customHeight="1">
      <c r="A59" s="259" t="s">
        <v>22</v>
      </c>
      <c r="B59" s="275"/>
      <c r="C59" s="275"/>
      <c r="D59" s="260"/>
      <c r="E59" s="279" t="s">
        <v>140</v>
      </c>
      <c r="F59" s="130" t="s">
        <v>144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</row>
    <row r="60" spans="1:25" ht="15.75" customHeight="1">
      <c r="A60" s="276"/>
      <c r="B60" s="277"/>
      <c r="C60" s="277"/>
      <c r="D60" s="278"/>
      <c r="E60" s="280"/>
      <c r="F60" s="131" t="s">
        <v>145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</row>
    <row r="61" spans="1:25" ht="15.75" customHeight="1">
      <c r="A61" s="223" t="s">
        <v>273</v>
      </c>
      <c r="B61" s="219"/>
      <c r="C61" s="219"/>
      <c r="D61" s="251"/>
      <c r="E61" s="45">
        <f>E62+E71+E83</f>
        <v>383.71</v>
      </c>
      <c r="F61" s="138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</row>
    <row r="62" spans="1:25" ht="15.75" customHeight="1">
      <c r="A62" s="248" t="s">
        <v>147</v>
      </c>
      <c r="B62" s="249"/>
      <c r="C62" s="249"/>
      <c r="D62" s="250"/>
      <c r="E62" s="46">
        <f>SUM(E63:E70)</f>
        <v>204.29999999999998</v>
      </c>
      <c r="F62" s="139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</row>
    <row r="63" spans="1:25" s="101" customFormat="1" ht="15.75" customHeight="1">
      <c r="A63" s="237" t="s">
        <v>283</v>
      </c>
      <c r="B63" s="218"/>
      <c r="C63" s="218"/>
      <c r="D63" s="221"/>
      <c r="E63" s="41">
        <v>6.31</v>
      </c>
      <c r="F63" s="140">
        <v>5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 spans="1:25" ht="15.75" customHeight="1">
      <c r="A64" s="237" t="s">
        <v>284</v>
      </c>
      <c r="B64" s="218"/>
      <c r="C64" s="218"/>
      <c r="D64" s="221"/>
      <c r="E64" s="41">
        <v>6.57</v>
      </c>
      <c r="F64" s="140">
        <v>5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</row>
    <row r="65" spans="1:24" ht="15.75" customHeight="1">
      <c r="A65" s="237" t="s">
        <v>287</v>
      </c>
      <c r="B65" s="218"/>
      <c r="C65" s="218"/>
      <c r="D65" s="221"/>
      <c r="E65" s="41">
        <v>33.19</v>
      </c>
      <c r="F65" s="140">
        <v>5</v>
      </c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</row>
    <row r="66" spans="1:24" ht="15.75" customHeight="1">
      <c r="A66" s="237" t="s">
        <v>181</v>
      </c>
      <c r="B66" s="218"/>
      <c r="C66" s="218"/>
      <c r="D66" s="221"/>
      <c r="E66" s="41">
        <v>3.16</v>
      </c>
      <c r="F66" s="140">
        <v>5</v>
      </c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</row>
    <row r="67" spans="1:24" s="101" customFormat="1" ht="15.75" customHeight="1">
      <c r="A67" s="237" t="s">
        <v>179</v>
      </c>
      <c r="B67" s="218"/>
      <c r="C67" s="218"/>
      <c r="D67" s="221"/>
      <c r="E67" s="41">
        <v>12.5</v>
      </c>
      <c r="F67" s="140">
        <v>5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</row>
    <row r="68" spans="1:24" ht="15.75" customHeight="1">
      <c r="A68" s="237" t="s">
        <v>180</v>
      </c>
      <c r="B68" s="218"/>
      <c r="C68" s="218"/>
      <c r="D68" s="221"/>
      <c r="E68" s="41">
        <v>16.82</v>
      </c>
      <c r="F68" s="140">
        <v>5</v>
      </c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</row>
    <row r="69" spans="1:24" ht="15.75" customHeight="1">
      <c r="A69" s="237" t="s">
        <v>182</v>
      </c>
      <c r="B69" s="218"/>
      <c r="C69" s="218"/>
      <c r="D69" s="221"/>
      <c r="E69" s="41">
        <v>55.32</v>
      </c>
      <c r="F69" s="140">
        <v>5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</row>
    <row r="70" spans="1:24" ht="15.75" customHeight="1">
      <c r="A70" s="237" t="s">
        <v>162</v>
      </c>
      <c r="B70" s="218"/>
      <c r="C70" s="218"/>
      <c r="D70" s="221"/>
      <c r="E70" s="41">
        <v>70.430000000000007</v>
      </c>
      <c r="F70" s="140">
        <v>5</v>
      </c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</row>
    <row r="71" spans="1:24" ht="15.75" customHeight="1">
      <c r="A71" s="270" t="s">
        <v>296</v>
      </c>
      <c r="B71" s="249"/>
      <c r="C71" s="249"/>
      <c r="D71" s="250"/>
      <c r="E71" s="46">
        <f>SUM(E72:E82)</f>
        <v>169.11</v>
      </c>
      <c r="F71" s="139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</row>
    <row r="72" spans="1:24" ht="15.75" customHeight="1">
      <c r="A72" s="237" t="s">
        <v>274</v>
      </c>
      <c r="B72" s="218"/>
      <c r="C72" s="218"/>
      <c r="D72" s="221"/>
      <c r="E72" s="47">
        <v>20.239999999999998</v>
      </c>
      <c r="F72" s="140">
        <v>10</v>
      </c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</row>
    <row r="73" spans="1:24" ht="15.75" customHeight="1">
      <c r="A73" s="237" t="s">
        <v>275</v>
      </c>
      <c r="B73" s="218"/>
      <c r="C73" s="218"/>
      <c r="D73" s="221"/>
      <c r="E73" s="47">
        <v>11.67</v>
      </c>
      <c r="F73" s="140">
        <v>10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</row>
    <row r="74" spans="1:24" ht="15.75" customHeight="1">
      <c r="A74" s="237" t="s">
        <v>276</v>
      </c>
      <c r="B74" s="218"/>
      <c r="C74" s="218"/>
      <c r="D74" s="221"/>
      <c r="E74" s="47">
        <v>10.14</v>
      </c>
      <c r="F74" s="140">
        <v>5</v>
      </c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</row>
    <row r="75" spans="1:24" ht="15.75" customHeight="1">
      <c r="A75" s="237" t="s">
        <v>277</v>
      </c>
      <c r="B75" s="218"/>
      <c r="C75" s="218"/>
      <c r="D75" s="221"/>
      <c r="E75" s="47">
        <v>12.87</v>
      </c>
      <c r="F75" s="140">
        <v>5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</row>
    <row r="76" spans="1:24" ht="15.75" customHeight="1">
      <c r="A76" s="237" t="s">
        <v>278</v>
      </c>
      <c r="B76" s="218"/>
      <c r="C76" s="218"/>
      <c r="D76" s="221"/>
      <c r="E76" s="47">
        <v>18.059999999999999</v>
      </c>
      <c r="F76" s="140">
        <v>5</v>
      </c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</row>
    <row r="77" spans="1:24" ht="15.75" customHeight="1">
      <c r="A77" s="237" t="s">
        <v>279</v>
      </c>
      <c r="B77" s="218"/>
      <c r="C77" s="218"/>
      <c r="D77" s="221"/>
      <c r="E77" s="47">
        <v>19.260000000000002</v>
      </c>
      <c r="F77" s="140">
        <v>5</v>
      </c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</row>
    <row r="78" spans="1:24" s="101" customFormat="1" ht="15.75" customHeight="1">
      <c r="A78" s="237" t="s">
        <v>280</v>
      </c>
      <c r="B78" s="218"/>
      <c r="C78" s="218"/>
      <c r="D78" s="221"/>
      <c r="E78" s="47">
        <v>18.12</v>
      </c>
      <c r="F78" s="140">
        <v>5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</row>
    <row r="79" spans="1:24" s="101" customFormat="1" ht="15.75" customHeight="1">
      <c r="A79" s="237" t="s">
        <v>281</v>
      </c>
      <c r="B79" s="218"/>
      <c r="C79" s="218"/>
      <c r="D79" s="221"/>
      <c r="E79" s="47">
        <v>19.75</v>
      </c>
      <c r="F79" s="140">
        <v>5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</row>
    <row r="80" spans="1:24" s="101" customFormat="1" ht="15.75" customHeight="1">
      <c r="A80" s="237" t="s">
        <v>282</v>
      </c>
      <c r="B80" s="218"/>
      <c r="C80" s="218"/>
      <c r="D80" s="221"/>
      <c r="E80" s="41">
        <v>7.94</v>
      </c>
      <c r="F80" s="140">
        <v>10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</row>
    <row r="81" spans="1:24" s="101" customFormat="1" ht="15.75" customHeight="1">
      <c r="A81" s="237" t="s">
        <v>285</v>
      </c>
      <c r="B81" s="218"/>
      <c r="C81" s="218"/>
      <c r="D81" s="221"/>
      <c r="E81" s="41">
        <v>24.49</v>
      </c>
      <c r="F81" s="140">
        <v>10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1:24" s="101" customFormat="1" ht="15.75" customHeight="1">
      <c r="A82" s="237" t="s">
        <v>286</v>
      </c>
      <c r="B82" s="218"/>
      <c r="C82" s="218"/>
      <c r="D82" s="221"/>
      <c r="E82" s="41">
        <v>6.57</v>
      </c>
      <c r="F82" s="140">
        <v>10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1:24" s="101" customFormat="1" ht="15.75" customHeight="1">
      <c r="A83" s="270" t="s">
        <v>295</v>
      </c>
      <c r="B83" s="249"/>
      <c r="C83" s="249"/>
      <c r="D83" s="250"/>
      <c r="E83" s="46">
        <f>SUM(E84)</f>
        <v>10.3</v>
      </c>
      <c r="F83" s="139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1:24" ht="15.75" customHeight="1">
      <c r="A84" s="237" t="s">
        <v>288</v>
      </c>
      <c r="B84" s="218"/>
      <c r="C84" s="218"/>
      <c r="D84" s="221"/>
      <c r="E84" s="41">
        <v>10.3</v>
      </c>
      <c r="F84" s="140">
        <v>1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1:24" ht="15.75" customHeight="1">
      <c r="A85" s="223" t="s">
        <v>289</v>
      </c>
      <c r="B85" s="218"/>
      <c r="C85" s="218"/>
      <c r="D85" s="221"/>
      <c r="E85" s="45">
        <f>E86+E90+E99</f>
        <v>278.3</v>
      </c>
      <c r="F85" s="123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 spans="1:24" ht="15.75" customHeight="1">
      <c r="A86" s="248" t="s">
        <v>290</v>
      </c>
      <c r="B86" s="218"/>
      <c r="C86" s="218"/>
      <c r="D86" s="221"/>
      <c r="E86" s="49">
        <f>SUM(E87:E89)</f>
        <v>101</v>
      </c>
      <c r="F86" s="141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</row>
    <row r="87" spans="1:24" s="101" customFormat="1" ht="15.75" customHeight="1">
      <c r="A87" s="220" t="s">
        <v>363</v>
      </c>
      <c r="B87" s="218"/>
      <c r="C87" s="218"/>
      <c r="D87" s="221"/>
      <c r="E87" s="53">
        <v>18.68</v>
      </c>
      <c r="F87" s="124">
        <v>5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1:24" s="101" customFormat="1" ht="15.75" customHeight="1">
      <c r="A88" s="220" t="s">
        <v>182</v>
      </c>
      <c r="B88" s="218"/>
      <c r="C88" s="218"/>
      <c r="D88" s="221"/>
      <c r="E88" s="53">
        <v>42.36</v>
      </c>
      <c r="F88" s="124">
        <v>5</v>
      </c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 spans="1:24" s="101" customFormat="1" ht="15.75" customHeight="1">
      <c r="A89" s="220" t="s">
        <v>162</v>
      </c>
      <c r="B89" s="218"/>
      <c r="C89" s="218"/>
      <c r="D89" s="221"/>
      <c r="E89" s="53">
        <v>39.96</v>
      </c>
      <c r="F89" s="124">
        <v>5</v>
      </c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1:24" s="101" customFormat="1" ht="15.75" customHeight="1">
      <c r="A90" s="248" t="s">
        <v>356</v>
      </c>
      <c r="B90" s="218"/>
      <c r="C90" s="218"/>
      <c r="D90" s="221"/>
      <c r="E90" s="49">
        <f>E91+E92+E93+E94+E95+E96+E97+E98</f>
        <v>159.72</v>
      </c>
      <c r="F90" s="141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 spans="1:24" s="101" customFormat="1" ht="15.75" customHeight="1">
      <c r="A91" s="220" t="s">
        <v>291</v>
      </c>
      <c r="B91" s="218"/>
      <c r="C91" s="218"/>
      <c r="D91" s="221"/>
      <c r="E91" s="53">
        <v>5.4</v>
      </c>
      <c r="F91" s="124">
        <v>10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 spans="1:24" s="101" customFormat="1" ht="15.75" customHeight="1">
      <c r="A92" s="220" t="s">
        <v>357</v>
      </c>
      <c r="B92" s="218"/>
      <c r="C92" s="218"/>
      <c r="D92" s="221"/>
      <c r="E92" s="53">
        <v>24.35</v>
      </c>
      <c r="F92" s="124">
        <v>5</v>
      </c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</row>
    <row r="93" spans="1:24" s="101" customFormat="1" ht="15.75" customHeight="1">
      <c r="A93" s="220" t="s">
        <v>358</v>
      </c>
      <c r="B93" s="218"/>
      <c r="C93" s="218"/>
      <c r="D93" s="221"/>
      <c r="E93" s="53">
        <v>19.54</v>
      </c>
      <c r="F93" s="124">
        <v>5</v>
      </c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 spans="1:24" s="101" customFormat="1" ht="15.75" customHeight="1">
      <c r="A94" s="220" t="s">
        <v>359</v>
      </c>
      <c r="B94" s="218"/>
      <c r="C94" s="218"/>
      <c r="D94" s="221"/>
      <c r="E94" s="53">
        <v>19.510000000000002</v>
      </c>
      <c r="F94" s="124">
        <v>5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</row>
    <row r="95" spans="1:24" ht="15.75" customHeight="1">
      <c r="A95" s="220" t="s">
        <v>360</v>
      </c>
      <c r="B95" s="218"/>
      <c r="C95" s="218"/>
      <c r="D95" s="221"/>
      <c r="E95" s="53">
        <v>19.87</v>
      </c>
      <c r="F95" s="124">
        <v>5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</row>
    <row r="96" spans="1:24" s="101" customFormat="1" ht="15.75" customHeight="1">
      <c r="A96" s="220" t="s">
        <v>361</v>
      </c>
      <c r="B96" s="218"/>
      <c r="C96" s="218"/>
      <c r="D96" s="221"/>
      <c r="E96" s="53">
        <v>18.3</v>
      </c>
      <c r="F96" s="124">
        <v>5</v>
      </c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</row>
    <row r="97" spans="1:25" s="101" customFormat="1" ht="15.75" customHeight="1">
      <c r="A97" s="220" t="s">
        <v>362</v>
      </c>
      <c r="B97" s="218"/>
      <c r="C97" s="218"/>
      <c r="D97" s="221"/>
      <c r="E97" s="53">
        <v>18.350000000000001</v>
      </c>
      <c r="F97" s="124">
        <v>7</v>
      </c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</row>
    <row r="98" spans="1:25" ht="15.75" customHeight="1">
      <c r="A98" s="220" t="s">
        <v>365</v>
      </c>
      <c r="B98" s="218"/>
      <c r="C98" s="218"/>
      <c r="D98" s="221"/>
      <c r="E98" s="53">
        <v>34.4</v>
      </c>
      <c r="F98" s="124">
        <v>5</v>
      </c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</row>
    <row r="99" spans="1:25" s="101" customFormat="1" ht="15.75" customHeight="1">
      <c r="A99" s="248" t="s">
        <v>297</v>
      </c>
      <c r="B99" s="218"/>
      <c r="C99" s="218"/>
      <c r="D99" s="221"/>
      <c r="E99" s="49">
        <f>E100</f>
        <v>17.579999999999998</v>
      </c>
      <c r="F99" s="141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</row>
    <row r="100" spans="1:25" s="101" customFormat="1" ht="15.75" customHeight="1">
      <c r="A100" s="220" t="s">
        <v>364</v>
      </c>
      <c r="B100" s="218"/>
      <c r="C100" s="218"/>
      <c r="D100" s="221"/>
      <c r="E100" s="53">
        <v>17.579999999999998</v>
      </c>
      <c r="F100" s="124">
        <v>1</v>
      </c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</row>
    <row r="101" spans="1:25" ht="15.75" customHeight="1">
      <c r="A101" s="269" t="s">
        <v>292</v>
      </c>
      <c r="B101" s="218"/>
      <c r="C101" s="218"/>
      <c r="D101" s="221"/>
      <c r="E101" s="43">
        <f>E61+E85</f>
        <v>662.01</v>
      </c>
      <c r="F101" s="147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</row>
    <row r="102" spans="1:25" ht="15.75" customHeight="1">
      <c r="A102" s="61"/>
      <c r="B102" s="25"/>
      <c r="C102" s="25"/>
      <c r="D102" s="25"/>
      <c r="E102" s="62"/>
      <c r="F102" s="62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5" ht="15.75" customHeight="1">
      <c r="A103" s="61"/>
      <c r="B103" s="25"/>
      <c r="C103" s="25"/>
      <c r="D103" s="25"/>
      <c r="E103" s="62"/>
      <c r="F103" s="62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1:25" ht="15" customHeight="1">
      <c r="A104" s="256" t="s">
        <v>340</v>
      </c>
      <c r="B104" s="257"/>
      <c r="C104" s="257"/>
      <c r="D104" s="257"/>
      <c r="E104" s="257"/>
      <c r="F104" s="257"/>
    </row>
    <row r="105" spans="1:25" ht="15" customHeight="1">
      <c r="A105" s="259" t="s">
        <v>22</v>
      </c>
      <c r="B105" s="275"/>
      <c r="C105" s="275"/>
      <c r="D105" s="260"/>
      <c r="E105" s="279" t="s">
        <v>140</v>
      </c>
      <c r="F105" s="130" t="s">
        <v>144</v>
      </c>
    </row>
    <row r="106" spans="1:25" ht="15" customHeight="1">
      <c r="A106" s="276"/>
      <c r="B106" s="277"/>
      <c r="C106" s="277"/>
      <c r="D106" s="278"/>
      <c r="E106" s="280"/>
      <c r="F106" s="131" t="s">
        <v>145</v>
      </c>
    </row>
    <row r="107" spans="1:25" ht="15" customHeight="1">
      <c r="A107" s="223" t="s">
        <v>273</v>
      </c>
      <c r="B107" s="219"/>
      <c r="C107" s="219"/>
      <c r="D107" s="251"/>
      <c r="E107" s="45">
        <f>E108+E120</f>
        <v>269.7</v>
      </c>
      <c r="F107" s="138"/>
    </row>
    <row r="108" spans="1:25" s="125" customFormat="1" ht="15" customHeight="1">
      <c r="A108" s="248" t="s">
        <v>147</v>
      </c>
      <c r="B108" s="249"/>
      <c r="C108" s="249"/>
      <c r="D108" s="250"/>
      <c r="E108" s="46">
        <f>SUM(E109:E119)</f>
        <v>241.88</v>
      </c>
      <c r="F108" s="139"/>
    </row>
    <row r="109" spans="1:25" ht="15" customHeight="1">
      <c r="A109" s="220" t="s">
        <v>341</v>
      </c>
      <c r="B109" s="218"/>
      <c r="C109" s="218"/>
      <c r="D109" s="221"/>
      <c r="E109" s="53">
        <v>25</v>
      </c>
      <c r="F109" s="187">
        <v>3</v>
      </c>
    </row>
    <row r="110" spans="1:25" ht="15" customHeight="1">
      <c r="A110" s="220" t="s">
        <v>342</v>
      </c>
      <c r="B110" s="218"/>
      <c r="C110" s="218"/>
      <c r="D110" s="221"/>
      <c r="E110" s="53">
        <v>30.4</v>
      </c>
      <c r="F110" s="187">
        <v>3</v>
      </c>
    </row>
    <row r="111" spans="1:25" ht="15" customHeight="1">
      <c r="A111" s="220" t="s">
        <v>343</v>
      </c>
      <c r="B111" s="218"/>
      <c r="C111" s="218"/>
      <c r="D111" s="221"/>
      <c r="E111" s="53">
        <v>16.5</v>
      </c>
      <c r="F111" s="187">
        <v>3</v>
      </c>
    </row>
    <row r="112" spans="1:25" ht="15" customHeight="1">
      <c r="A112" s="220" t="s">
        <v>344</v>
      </c>
      <c r="B112" s="218"/>
      <c r="C112" s="218"/>
      <c r="D112" s="221"/>
      <c r="E112" s="53">
        <v>20</v>
      </c>
      <c r="F112" s="187">
        <v>3</v>
      </c>
    </row>
    <row r="113" spans="1:6" ht="15" customHeight="1">
      <c r="A113" s="220" t="s">
        <v>345</v>
      </c>
      <c r="B113" s="218"/>
      <c r="C113" s="218"/>
      <c r="D113" s="221"/>
      <c r="E113" s="53">
        <v>16.5</v>
      </c>
      <c r="F113" s="187">
        <v>3</v>
      </c>
    </row>
    <row r="114" spans="1:6" ht="15" customHeight="1">
      <c r="A114" s="220" t="s">
        <v>346</v>
      </c>
      <c r="B114" s="218"/>
      <c r="C114" s="218"/>
      <c r="D114" s="221"/>
      <c r="E114" s="53">
        <v>14.8</v>
      </c>
      <c r="F114" s="187">
        <v>3</v>
      </c>
    </row>
    <row r="115" spans="1:6" ht="15" customHeight="1">
      <c r="A115" s="220" t="s">
        <v>347</v>
      </c>
      <c r="B115" s="218"/>
      <c r="C115" s="218"/>
      <c r="D115" s="221"/>
      <c r="E115" s="53">
        <v>20</v>
      </c>
      <c r="F115" s="187">
        <v>3</v>
      </c>
    </row>
    <row r="116" spans="1:6" s="125" customFormat="1" ht="15" customHeight="1">
      <c r="A116" s="220" t="s">
        <v>348</v>
      </c>
      <c r="B116" s="229"/>
      <c r="C116" s="229"/>
      <c r="D116" s="230"/>
      <c r="E116" s="53">
        <v>20</v>
      </c>
      <c r="F116" s="187">
        <v>3</v>
      </c>
    </row>
    <row r="117" spans="1:6" ht="15" customHeight="1">
      <c r="A117" s="220" t="s">
        <v>162</v>
      </c>
      <c r="B117" s="218"/>
      <c r="C117" s="218"/>
      <c r="D117" s="221"/>
      <c r="E117" s="53">
        <f>30.93+24.07+7</f>
        <v>62</v>
      </c>
      <c r="F117" s="187">
        <v>5</v>
      </c>
    </row>
    <row r="118" spans="1:6" s="125" customFormat="1" ht="15" customHeight="1">
      <c r="A118" s="220" t="s">
        <v>354</v>
      </c>
      <c r="B118" s="229"/>
      <c r="C118" s="229"/>
      <c r="D118" s="230"/>
      <c r="E118" s="53">
        <v>8.65</v>
      </c>
      <c r="F118" s="187">
        <v>1</v>
      </c>
    </row>
    <row r="119" spans="1:6" ht="15" customHeight="1">
      <c r="A119" s="220" t="s">
        <v>349</v>
      </c>
      <c r="B119" s="218"/>
      <c r="C119" s="218"/>
      <c r="D119" s="221"/>
      <c r="E119" s="53">
        <v>8.0299999999999994</v>
      </c>
      <c r="F119" s="187">
        <v>5</v>
      </c>
    </row>
    <row r="120" spans="1:6" ht="15" customHeight="1">
      <c r="A120" s="287" t="s">
        <v>350</v>
      </c>
      <c r="B120" s="288"/>
      <c r="C120" s="288"/>
      <c r="D120" s="289"/>
      <c r="E120" s="185">
        <f>E121+E122+E123+E124</f>
        <v>27.82</v>
      </c>
      <c r="F120" s="186"/>
    </row>
    <row r="121" spans="1:6" ht="15" customHeight="1">
      <c r="A121" s="284" t="s">
        <v>351</v>
      </c>
      <c r="B121" s="284"/>
      <c r="C121" s="284"/>
      <c r="D121" s="284"/>
      <c r="E121" s="188">
        <v>16</v>
      </c>
      <c r="F121" s="187">
        <v>5</v>
      </c>
    </row>
    <row r="122" spans="1:6" ht="15" customHeight="1">
      <c r="A122" s="285" t="s">
        <v>352</v>
      </c>
      <c r="B122" s="285"/>
      <c r="C122" s="285"/>
      <c r="D122" s="286"/>
      <c r="E122" s="188">
        <v>3.0750000000000002</v>
      </c>
      <c r="F122" s="187">
        <v>5</v>
      </c>
    </row>
    <row r="123" spans="1:6" ht="15" customHeight="1">
      <c r="A123" s="285" t="s">
        <v>353</v>
      </c>
      <c r="B123" s="285"/>
      <c r="C123" s="285"/>
      <c r="D123" s="285"/>
      <c r="E123" s="188">
        <v>3.0750000000000002</v>
      </c>
      <c r="F123" s="187">
        <v>5</v>
      </c>
    </row>
    <row r="124" spans="1:6" ht="15" customHeight="1">
      <c r="A124" s="285" t="s">
        <v>162</v>
      </c>
      <c r="B124" s="285"/>
      <c r="C124" s="285"/>
      <c r="D124" s="285"/>
      <c r="E124" s="188">
        <v>5.67</v>
      </c>
      <c r="F124" s="187">
        <v>5</v>
      </c>
    </row>
  </sheetData>
  <mergeCells count="125">
    <mergeCell ref="A121:D121"/>
    <mergeCell ref="A122:D122"/>
    <mergeCell ref="A123:D123"/>
    <mergeCell ref="A124:D124"/>
    <mergeCell ref="A118:D118"/>
    <mergeCell ref="A112:D112"/>
    <mergeCell ref="A113:D113"/>
    <mergeCell ref="A114:D114"/>
    <mergeCell ref="A115:D115"/>
    <mergeCell ref="A117:D117"/>
    <mergeCell ref="A119:D119"/>
    <mergeCell ref="A116:D116"/>
    <mergeCell ref="A120:D120"/>
    <mergeCell ref="A2:F2"/>
    <mergeCell ref="A3:A4"/>
    <mergeCell ref="A39:D39"/>
    <mergeCell ref="A40:D40"/>
    <mergeCell ref="A10:F10"/>
    <mergeCell ref="A13:D13"/>
    <mergeCell ref="A14:D14"/>
    <mergeCell ref="A15:D15"/>
    <mergeCell ref="A16:D16"/>
    <mergeCell ref="A17:D17"/>
    <mergeCell ref="A18:D18"/>
    <mergeCell ref="A19:D19"/>
    <mergeCell ref="A20:D20"/>
    <mergeCell ref="A34:D34"/>
    <mergeCell ref="A35:D35"/>
    <mergeCell ref="A36:D36"/>
    <mergeCell ref="A37:D37"/>
    <mergeCell ref="A38:D38"/>
    <mergeCell ref="A11:D12"/>
    <mergeCell ref="A21:D21"/>
    <mergeCell ref="A23:D23"/>
    <mergeCell ref="E11:E12"/>
    <mergeCell ref="A22:D22"/>
    <mergeCell ref="A24:D24"/>
    <mergeCell ref="A84:D84"/>
    <mergeCell ref="A66:D66"/>
    <mergeCell ref="A83:D83"/>
    <mergeCell ref="A72:D72"/>
    <mergeCell ref="A73:D73"/>
    <mergeCell ref="A71:D71"/>
    <mergeCell ref="A111:D111"/>
    <mergeCell ref="B3:C3"/>
    <mergeCell ref="D3:E3"/>
    <mergeCell ref="A8:C8"/>
    <mergeCell ref="A108:D108"/>
    <mergeCell ref="A104:F104"/>
    <mergeCell ref="A105:D106"/>
    <mergeCell ref="E105:E106"/>
    <mergeCell ref="A107:D107"/>
    <mergeCell ref="A109:D109"/>
    <mergeCell ref="A110:D110"/>
    <mergeCell ref="A61:D61"/>
    <mergeCell ref="A62:D62"/>
    <mergeCell ref="E59:E60"/>
    <mergeCell ref="A59:D60"/>
    <mergeCell ref="D54:E54"/>
    <mergeCell ref="A25:D25"/>
    <mergeCell ref="A26:D26"/>
    <mergeCell ref="A101:D101"/>
    <mergeCell ref="A91:D91"/>
    <mergeCell ref="A85:D85"/>
    <mergeCell ref="A86:D86"/>
    <mergeCell ref="A89:D89"/>
    <mergeCell ref="A98:D98"/>
    <mergeCell ref="A88:D88"/>
    <mergeCell ref="A100:D100"/>
    <mergeCell ref="A90:D90"/>
    <mergeCell ref="A99:D99"/>
    <mergeCell ref="A93:D93"/>
    <mergeCell ref="A94:D94"/>
    <mergeCell ref="A95:D95"/>
    <mergeCell ref="A96:D96"/>
    <mergeCell ref="A97:D97"/>
    <mergeCell ref="A92:D92"/>
    <mergeCell ref="A87:D87"/>
    <mergeCell ref="B4:C4"/>
    <mergeCell ref="D4:E4"/>
    <mergeCell ref="B5:C5"/>
    <mergeCell ref="D5:E5"/>
    <mergeCell ref="B6:C6"/>
    <mergeCell ref="D6:E6"/>
    <mergeCell ref="B7:C7"/>
    <mergeCell ref="D7:E7"/>
    <mergeCell ref="D53:E53"/>
    <mergeCell ref="A41:D41"/>
    <mergeCell ref="A42:D42"/>
    <mergeCell ref="A43:D43"/>
    <mergeCell ref="A44:D44"/>
    <mergeCell ref="A45:D45"/>
    <mergeCell ref="A46:D46"/>
    <mergeCell ref="A47:D47"/>
    <mergeCell ref="A33:D33"/>
    <mergeCell ref="A27:D27"/>
    <mergeCell ref="A28:D28"/>
    <mergeCell ref="A29:D29"/>
    <mergeCell ref="A30:D30"/>
    <mergeCell ref="A31:D31"/>
    <mergeCell ref="A32:D32"/>
    <mergeCell ref="A48:D48"/>
    <mergeCell ref="A49:D49"/>
    <mergeCell ref="A50:D50"/>
    <mergeCell ref="A51:D51"/>
    <mergeCell ref="A52:D52"/>
    <mergeCell ref="A63:D63"/>
    <mergeCell ref="A82:D82"/>
    <mergeCell ref="A70:D70"/>
    <mergeCell ref="A67:D67"/>
    <mergeCell ref="A64:D64"/>
    <mergeCell ref="A56:E56"/>
    <mergeCell ref="A58:F58"/>
    <mergeCell ref="D55:E55"/>
    <mergeCell ref="A68:D68"/>
    <mergeCell ref="A65:D65"/>
    <mergeCell ref="A69:D69"/>
    <mergeCell ref="A81:D81"/>
    <mergeCell ref="A79:D79"/>
    <mergeCell ref="A80:D80"/>
    <mergeCell ref="A74:D74"/>
    <mergeCell ref="A75:D75"/>
    <mergeCell ref="A76:D76"/>
    <mergeCell ref="A77:D77"/>
    <mergeCell ref="A78:D78"/>
  </mergeCells>
  <pageMargins left="0.51181102362204722" right="0" top="0.78740157480314965" bottom="0.19685039370078741" header="0" footer="0"/>
  <pageSetup paperSize="9" scale="81" orientation="portrait" r:id="rId1"/>
  <rowBreaks count="1" manualBreakCount="1">
    <brk id="57" max="6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A11" zoomScaleNormal="100" zoomScaleSheetLayoutView="115" workbookViewId="0">
      <selection activeCell="O24" sqref="O24"/>
    </sheetView>
  </sheetViews>
  <sheetFormatPr defaultColWidth="14.42578125" defaultRowHeight="15" customHeight="1"/>
  <cols>
    <col min="1" max="1" width="41.42578125" customWidth="1"/>
    <col min="2" max="2" width="13.85546875" customWidth="1"/>
    <col min="3" max="6" width="12.7109375" customWidth="1"/>
    <col min="7" max="26" width="9" customWidth="1"/>
  </cols>
  <sheetData>
    <row r="1" spans="1:26">
      <c r="A1" s="256" t="s">
        <v>300</v>
      </c>
      <c r="B1" s="257"/>
      <c r="C1" s="257"/>
      <c r="D1" s="257"/>
      <c r="E1" s="281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>
      <c r="A2" s="294" t="s">
        <v>183</v>
      </c>
      <c r="B2" s="27" t="s">
        <v>184</v>
      </c>
      <c r="C2" s="27" t="s">
        <v>185</v>
      </c>
      <c r="D2" s="27" t="s">
        <v>185</v>
      </c>
      <c r="E2" s="27" t="s">
        <v>178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6">
      <c r="A3" s="295"/>
      <c r="B3" s="195" t="s">
        <v>374</v>
      </c>
      <c r="C3" s="28" t="s">
        <v>186</v>
      </c>
      <c r="D3" s="28" t="s">
        <v>187</v>
      </c>
      <c r="E3" s="28" t="s">
        <v>188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6" ht="36">
      <c r="A4" s="29" t="s">
        <v>311</v>
      </c>
      <c r="B4" s="30">
        <f>3*12</f>
        <v>36</v>
      </c>
      <c r="C4" s="31"/>
      <c r="D4" s="31">
        <f>E4/12</f>
        <v>0</v>
      </c>
      <c r="E4" s="31">
        <f>B4*C4</f>
        <v>0</v>
      </c>
      <c r="F4" s="26" t="s">
        <v>314</v>
      </c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6" s="110" customFormat="1" ht="36">
      <c r="A5" s="29" t="s">
        <v>312</v>
      </c>
      <c r="B5" s="30">
        <f>3*12</f>
        <v>36</v>
      </c>
      <c r="C5" s="31"/>
      <c r="D5" s="31">
        <f t="shared" ref="D5:D9" si="0">E5/12</f>
        <v>0</v>
      </c>
      <c r="E5" s="31">
        <f>B5*C5</f>
        <v>0</v>
      </c>
      <c r="F5" s="26" t="s">
        <v>314</v>
      </c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6" s="110" customFormat="1" ht="22.5" customHeight="1">
      <c r="A6" s="29" t="s">
        <v>313</v>
      </c>
      <c r="B6" s="30">
        <v>4</v>
      </c>
      <c r="C6" s="31"/>
      <c r="D6" s="31">
        <f t="shared" si="0"/>
        <v>0</v>
      </c>
      <c r="E6" s="31">
        <f>B6*C6</f>
        <v>0</v>
      </c>
      <c r="F6" s="26" t="s">
        <v>321</v>
      </c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6" ht="24">
      <c r="A7" s="29" t="s">
        <v>304</v>
      </c>
      <c r="B7" s="30">
        <v>3</v>
      </c>
      <c r="C7" s="31"/>
      <c r="D7" s="31">
        <f t="shared" si="0"/>
        <v>0</v>
      </c>
      <c r="E7" s="31">
        <f t="shared" ref="E7:E9" si="1">B7*C7</f>
        <v>0</v>
      </c>
      <c r="F7" s="26" t="s">
        <v>315</v>
      </c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6" ht="24">
      <c r="A8" s="29" t="s">
        <v>302</v>
      </c>
      <c r="B8" s="30">
        <v>1</v>
      </c>
      <c r="C8" s="31"/>
      <c r="D8" s="31">
        <f t="shared" si="0"/>
        <v>0</v>
      </c>
      <c r="E8" s="31">
        <f t="shared" si="1"/>
        <v>0</v>
      </c>
      <c r="F8" s="26" t="s">
        <v>316</v>
      </c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6" ht="24">
      <c r="A9" s="29" t="s">
        <v>303</v>
      </c>
      <c r="B9" s="30">
        <v>1</v>
      </c>
      <c r="C9" s="31"/>
      <c r="D9" s="31">
        <f t="shared" si="0"/>
        <v>0</v>
      </c>
      <c r="E9" s="31">
        <f t="shared" si="1"/>
        <v>0</v>
      </c>
      <c r="F9" s="26" t="s">
        <v>377</v>
      </c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26" ht="32.25" customHeight="1">
      <c r="A10" s="291" t="s">
        <v>189</v>
      </c>
      <c r="B10" s="292"/>
      <c r="C10" s="293"/>
      <c r="D10" s="32">
        <f>SUM(D4:D9)</f>
        <v>0</v>
      </c>
      <c r="E10" s="32">
        <f t="shared" ref="E10" si="2">D10*12</f>
        <v>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26" ht="15.75" customHeight="1">
      <c r="A11" s="33"/>
      <c r="B11" s="33"/>
      <c r="C11" s="33"/>
      <c r="D11" s="34"/>
      <c r="E11" s="3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.75" customHeight="1">
      <c r="A12" s="290" t="s">
        <v>372</v>
      </c>
      <c r="B12" s="221"/>
      <c r="C12" s="33"/>
      <c r="D12" s="34"/>
      <c r="E12" s="3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.75" customHeight="1">
      <c r="A13" s="193" t="s">
        <v>370</v>
      </c>
      <c r="B13" s="36">
        <v>2</v>
      </c>
      <c r="C13" s="33"/>
      <c r="D13" s="34"/>
      <c r="E13" s="3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.75" customHeight="1">
      <c r="A14" s="35" t="s">
        <v>190</v>
      </c>
      <c r="B14" s="37">
        <f>D10</f>
        <v>0</v>
      </c>
      <c r="C14" s="33"/>
      <c r="D14" s="34"/>
      <c r="E14" s="3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.75" customHeight="1">
      <c r="A15" s="35" t="s">
        <v>191</v>
      </c>
      <c r="B15" s="37">
        <f>B14*12</f>
        <v>0</v>
      </c>
      <c r="C15" s="33"/>
      <c r="D15" s="34"/>
      <c r="E15" s="3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.75" customHeight="1">
      <c r="A16" s="193" t="s">
        <v>371</v>
      </c>
      <c r="B16" s="37">
        <f>B15*B13</f>
        <v>0</v>
      </c>
      <c r="C16" s="33"/>
      <c r="D16" s="34"/>
      <c r="E16" s="3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26" ht="15.75" customHeight="1">
      <c r="A18" s="256" t="s">
        <v>299</v>
      </c>
      <c r="B18" s="218"/>
      <c r="C18" s="218"/>
      <c r="D18" s="218"/>
      <c r="E18" s="221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26" ht="40.5" customHeight="1">
      <c r="A19" s="38" t="s">
        <v>183</v>
      </c>
      <c r="B19" s="38" t="s">
        <v>192</v>
      </c>
      <c r="C19" s="27" t="s">
        <v>193</v>
      </c>
      <c r="D19" s="27" t="s">
        <v>194</v>
      </c>
      <c r="E19" s="27" t="s">
        <v>195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26" ht="31.5" customHeight="1">
      <c r="A20" s="190" t="s">
        <v>305</v>
      </c>
      <c r="B20" s="30">
        <v>2</v>
      </c>
      <c r="C20" s="31"/>
      <c r="D20" s="31">
        <f>E20/12</f>
        <v>0</v>
      </c>
      <c r="E20" s="31">
        <f>B20*C20</f>
        <v>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26" s="184" customFormat="1" ht="31.5" customHeight="1">
      <c r="A21" s="190" t="s">
        <v>366</v>
      </c>
      <c r="B21" s="30">
        <v>3</v>
      </c>
      <c r="C21" s="31"/>
      <c r="D21" s="31">
        <f t="shared" ref="D21:D25" si="3">E21/12</f>
        <v>0</v>
      </c>
      <c r="E21" s="31">
        <f t="shared" ref="E21:E25" si="4">B21*C21</f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26" s="184" customFormat="1" ht="43.5" customHeight="1">
      <c r="A22" s="192" t="s">
        <v>367</v>
      </c>
      <c r="B22" s="30">
        <v>1</v>
      </c>
      <c r="C22" s="31"/>
      <c r="D22" s="31">
        <f t="shared" si="3"/>
        <v>0</v>
      </c>
      <c r="E22" s="31">
        <f t="shared" si="4"/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26" s="184" customFormat="1" ht="48" customHeight="1">
      <c r="A23" s="192" t="s">
        <v>368</v>
      </c>
      <c r="B23" s="30">
        <v>3</v>
      </c>
      <c r="C23" s="31"/>
      <c r="D23" s="31">
        <f t="shared" si="3"/>
        <v>0</v>
      </c>
      <c r="E23" s="31">
        <f t="shared" si="4"/>
        <v>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26" s="184" customFormat="1" ht="27.75" customHeight="1">
      <c r="A24" s="192" t="s">
        <v>369</v>
      </c>
      <c r="B24" s="30">
        <v>2</v>
      </c>
      <c r="C24" s="31"/>
      <c r="D24" s="31">
        <f t="shared" si="3"/>
        <v>0</v>
      </c>
      <c r="E24" s="31">
        <f t="shared" si="4"/>
        <v>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26" s="102" customFormat="1" ht="24.75" customHeight="1">
      <c r="A25" s="191" t="s">
        <v>355</v>
      </c>
      <c r="B25" s="189">
        <v>2</v>
      </c>
      <c r="C25" s="194"/>
      <c r="D25" s="31">
        <f t="shared" si="3"/>
        <v>0</v>
      </c>
      <c r="E25" s="31">
        <f t="shared" si="4"/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26" ht="15.75" customHeight="1">
      <c r="A26" s="245" t="s">
        <v>196</v>
      </c>
      <c r="B26" s="218"/>
      <c r="C26" s="221"/>
      <c r="D26" s="39">
        <f>SUM(D20:D25)</f>
        <v>0</v>
      </c>
      <c r="E26" s="39">
        <f>SUM(E20:E25)</f>
        <v>0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290" t="s">
        <v>373</v>
      </c>
      <c r="B28" s="22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193" t="s">
        <v>370</v>
      </c>
      <c r="B29" s="36">
        <v>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35" t="s">
        <v>190</v>
      </c>
      <c r="B30" s="37">
        <f>D26</f>
        <v>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35" t="s">
        <v>191</v>
      </c>
      <c r="B31" s="37">
        <f>B30*12</f>
        <v>0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193" t="s">
        <v>371</v>
      </c>
      <c r="B32" s="37">
        <f>B31*B29</f>
        <v>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</sheetData>
  <mergeCells count="7">
    <mergeCell ref="A28:B28"/>
    <mergeCell ref="A1:E1"/>
    <mergeCell ref="A10:C10"/>
    <mergeCell ref="A12:B12"/>
    <mergeCell ref="A18:E18"/>
    <mergeCell ref="A26:C26"/>
    <mergeCell ref="A2:A3"/>
  </mergeCells>
  <pageMargins left="0.511811024" right="0.511811024" top="0.78740157499999996" bottom="0.78740157499999996" header="0" footer="0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7"/>
  <sheetViews>
    <sheetView tabSelected="1" zoomScaleNormal="100" zoomScaleSheetLayoutView="100" workbookViewId="0">
      <selection activeCell="Y13" sqref="Y13"/>
    </sheetView>
  </sheetViews>
  <sheetFormatPr defaultColWidth="14.42578125" defaultRowHeight="15" customHeight="1"/>
  <cols>
    <col min="1" max="4" width="9.140625" customWidth="1"/>
    <col min="5" max="5" width="9.28515625" customWidth="1"/>
    <col min="6" max="6" width="4.5703125" hidden="1" customWidth="1"/>
    <col min="7" max="14" width="9.140625" customWidth="1"/>
    <col min="15" max="15" width="8.7109375" customWidth="1"/>
    <col min="16" max="16" width="3.140625" customWidth="1"/>
    <col min="17" max="22" width="9.140625" customWidth="1"/>
    <col min="23" max="26" width="9" customWidth="1"/>
  </cols>
  <sheetData>
    <row r="1" spans="1:26" ht="16.5" customHeight="1">
      <c r="A1" s="296" t="s">
        <v>326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8"/>
      <c r="W1" s="25"/>
      <c r="X1" s="25"/>
      <c r="Y1" s="25"/>
      <c r="Z1" s="25"/>
    </row>
    <row r="2" spans="1:26" ht="16.5" customHeight="1">
      <c r="A2" s="299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1"/>
      <c r="W2" s="25"/>
      <c r="X2" s="25"/>
      <c r="Y2" s="25"/>
      <c r="Z2" s="25"/>
    </row>
    <row r="3" spans="1:26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5"/>
      <c r="X3" s="25"/>
      <c r="Y3" s="25"/>
      <c r="Z3" s="25"/>
    </row>
    <row r="4" spans="1:26" ht="16.5" customHeight="1">
      <c r="A4" s="358" t="s">
        <v>197</v>
      </c>
      <c r="B4" s="348"/>
      <c r="C4" s="348"/>
      <c r="D4" s="348"/>
      <c r="E4" s="348"/>
      <c r="F4" s="348"/>
      <c r="G4" s="348"/>
      <c r="H4" s="349"/>
      <c r="I4" s="359" t="s">
        <v>338</v>
      </c>
      <c r="J4" s="334"/>
      <c r="K4" s="334"/>
      <c r="L4" s="334"/>
      <c r="M4" s="335"/>
      <c r="N4" s="118"/>
      <c r="O4" s="118"/>
      <c r="P4" s="118"/>
      <c r="Q4" s="118"/>
      <c r="R4" s="118"/>
      <c r="S4" s="118"/>
      <c r="T4" s="118"/>
      <c r="U4" s="118"/>
      <c r="V4" s="118"/>
      <c r="W4" s="25"/>
      <c r="X4" s="25"/>
      <c r="Y4" s="25"/>
      <c r="Z4" s="25"/>
    </row>
    <row r="5" spans="1:26" ht="16.5" customHeight="1">
      <c r="A5" s="155" t="s">
        <v>198</v>
      </c>
      <c r="B5" s="353" t="s">
        <v>199</v>
      </c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9"/>
      <c r="N5" s="118"/>
      <c r="O5" s="118"/>
      <c r="P5" s="118"/>
      <c r="Q5" s="118"/>
      <c r="R5" s="118"/>
      <c r="S5" s="118"/>
      <c r="T5" s="118"/>
      <c r="U5" s="118"/>
      <c r="V5" s="118"/>
      <c r="W5" s="25"/>
      <c r="X5" s="25"/>
      <c r="Y5" s="25"/>
      <c r="Z5" s="25"/>
    </row>
    <row r="6" spans="1:26" ht="16.5" customHeight="1">
      <c r="A6" s="156"/>
      <c r="B6" s="156"/>
      <c r="C6" s="156"/>
      <c r="D6" s="156"/>
      <c r="E6" s="156"/>
      <c r="F6" s="156"/>
      <c r="G6" s="156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25"/>
      <c r="X6" s="25"/>
      <c r="Y6" s="25"/>
      <c r="Z6" s="25"/>
    </row>
    <row r="7" spans="1:26" ht="16.5" customHeight="1">
      <c r="A7" s="157" t="s">
        <v>42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25"/>
      <c r="X7" s="25"/>
      <c r="Y7" s="25"/>
      <c r="Z7" s="25"/>
    </row>
    <row r="8" spans="1:26" ht="16.5" customHeight="1">
      <c r="A8" s="350"/>
      <c r="B8" s="348"/>
      <c r="C8" s="348"/>
      <c r="D8" s="348"/>
      <c r="E8" s="348"/>
      <c r="F8" s="348"/>
      <c r="G8" s="349"/>
      <c r="H8" s="351" t="s">
        <v>200</v>
      </c>
      <c r="I8" s="348"/>
      <c r="J8" s="348"/>
      <c r="K8" s="348"/>
      <c r="L8" s="348"/>
      <c r="M8" s="348"/>
      <c r="N8" s="348"/>
      <c r="O8" s="348"/>
      <c r="P8" s="349"/>
      <c r="Q8" s="351" t="s">
        <v>201</v>
      </c>
      <c r="R8" s="348"/>
      <c r="S8" s="348"/>
      <c r="T8" s="348"/>
      <c r="U8" s="348"/>
      <c r="V8" s="349"/>
      <c r="W8" s="25"/>
      <c r="X8" s="25"/>
      <c r="Y8" s="25"/>
      <c r="Z8" s="25"/>
    </row>
    <row r="9" spans="1:26" ht="16.5" customHeight="1">
      <c r="A9" s="354" t="s">
        <v>46</v>
      </c>
      <c r="B9" s="311"/>
      <c r="C9" s="311"/>
      <c r="D9" s="311"/>
      <c r="E9" s="311"/>
      <c r="F9" s="311"/>
      <c r="G9" s="312"/>
      <c r="H9" s="176" t="s">
        <v>339</v>
      </c>
      <c r="I9" s="177"/>
      <c r="J9" s="177"/>
      <c r="K9" s="177"/>
      <c r="L9" s="177"/>
      <c r="M9" s="177"/>
      <c r="N9" s="177"/>
      <c r="O9" s="177"/>
      <c r="P9" s="180"/>
      <c r="Q9" s="355" t="s">
        <v>309</v>
      </c>
      <c r="R9" s="311"/>
      <c r="S9" s="311"/>
      <c r="T9" s="311"/>
      <c r="U9" s="311"/>
      <c r="V9" s="312"/>
      <c r="W9" s="25"/>
      <c r="X9" s="25"/>
      <c r="Y9" s="25"/>
      <c r="Z9" s="25"/>
    </row>
    <row r="10" spans="1:26" s="111" customFormat="1" ht="16.5" customHeight="1">
      <c r="A10" s="356" t="s">
        <v>319</v>
      </c>
      <c r="B10" s="356"/>
      <c r="C10" s="356"/>
      <c r="D10" s="356"/>
      <c r="E10" s="356"/>
      <c r="F10" s="356"/>
      <c r="G10" s="356"/>
      <c r="H10" s="356" t="s">
        <v>320</v>
      </c>
      <c r="I10" s="356"/>
      <c r="J10" s="356"/>
      <c r="K10" s="356"/>
      <c r="L10" s="356"/>
      <c r="M10" s="356"/>
      <c r="N10" s="356"/>
      <c r="O10" s="356"/>
      <c r="P10" s="356"/>
      <c r="Q10" s="360">
        <v>0.2</v>
      </c>
      <c r="R10" s="357"/>
      <c r="S10" s="357"/>
      <c r="T10" s="357"/>
      <c r="U10" s="357"/>
      <c r="V10" s="357"/>
      <c r="W10" s="25"/>
      <c r="X10" s="25"/>
      <c r="Y10" s="25"/>
      <c r="Z10" s="25"/>
    </row>
    <row r="11" spans="1:26" ht="16.5" customHeigh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25"/>
      <c r="X11" s="25"/>
      <c r="Y11" s="25"/>
      <c r="Z11" s="25"/>
    </row>
    <row r="12" spans="1:26" ht="12" customHeight="1">
      <c r="A12" s="157" t="s">
        <v>49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25"/>
      <c r="X12" s="25"/>
      <c r="Y12" s="25"/>
      <c r="Z12" s="25"/>
    </row>
    <row r="13" spans="1:26" ht="16.5" customHeight="1">
      <c r="A13" s="350" t="s">
        <v>202</v>
      </c>
      <c r="B13" s="348"/>
      <c r="C13" s="348"/>
      <c r="D13" s="348"/>
      <c r="E13" s="348"/>
      <c r="F13" s="348"/>
      <c r="G13" s="349"/>
      <c r="H13" s="351" t="s">
        <v>200</v>
      </c>
      <c r="I13" s="348"/>
      <c r="J13" s="348"/>
      <c r="K13" s="348"/>
      <c r="L13" s="348"/>
      <c r="M13" s="348"/>
      <c r="N13" s="348"/>
      <c r="O13" s="348"/>
      <c r="P13" s="349"/>
      <c r="Q13" s="351" t="s">
        <v>201</v>
      </c>
      <c r="R13" s="348"/>
      <c r="S13" s="348"/>
      <c r="T13" s="348"/>
      <c r="U13" s="348"/>
      <c r="V13" s="349"/>
      <c r="W13" s="25"/>
      <c r="X13" s="25"/>
      <c r="Y13" s="25"/>
      <c r="Z13" s="25"/>
    </row>
    <row r="14" spans="1:26" ht="16.5" customHeight="1">
      <c r="A14" s="310" t="s">
        <v>53</v>
      </c>
      <c r="B14" s="311"/>
      <c r="C14" s="311"/>
      <c r="D14" s="311"/>
      <c r="E14" s="311"/>
      <c r="F14" s="311"/>
      <c r="G14" s="161">
        <f>1/12</f>
        <v>8.3333333333333329E-2</v>
      </c>
      <c r="H14" s="162" t="s">
        <v>203</v>
      </c>
      <c r="I14" s="118"/>
      <c r="J14" s="118"/>
      <c r="K14" s="118"/>
      <c r="L14" s="118"/>
      <c r="M14" s="118"/>
      <c r="N14" s="118"/>
      <c r="O14" s="118"/>
      <c r="P14" s="160"/>
      <c r="Q14" s="352" t="s">
        <v>204</v>
      </c>
      <c r="R14" s="348"/>
      <c r="S14" s="348"/>
      <c r="T14" s="348"/>
      <c r="U14" s="348"/>
      <c r="V14" s="349"/>
      <c r="W14" s="25"/>
      <c r="X14" s="25"/>
      <c r="Y14" s="25"/>
      <c r="Z14" s="25"/>
    </row>
    <row r="15" spans="1:26" ht="16.5" customHeight="1">
      <c r="A15" s="353" t="s">
        <v>54</v>
      </c>
      <c r="B15" s="348"/>
      <c r="C15" s="348"/>
      <c r="D15" s="348"/>
      <c r="E15" s="348"/>
      <c r="F15" s="348"/>
      <c r="G15" s="163">
        <f>((1/12)/3)</f>
        <v>2.7777777777777776E-2</v>
      </c>
      <c r="H15" s="164" t="s">
        <v>205</v>
      </c>
      <c r="I15" s="165"/>
      <c r="J15" s="165"/>
      <c r="K15" s="165"/>
      <c r="L15" s="165"/>
      <c r="M15" s="165"/>
      <c r="N15" s="165"/>
      <c r="O15" s="165"/>
      <c r="P15" s="166"/>
      <c r="Q15" s="352" t="s">
        <v>206</v>
      </c>
      <c r="R15" s="348"/>
      <c r="S15" s="348"/>
      <c r="T15" s="348"/>
      <c r="U15" s="348"/>
      <c r="V15" s="349"/>
      <c r="W15" s="25"/>
      <c r="X15" s="25"/>
      <c r="Y15" s="25"/>
      <c r="Z15" s="25"/>
    </row>
    <row r="16" spans="1:26" ht="16.5" customHeight="1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25"/>
      <c r="X16" s="25"/>
      <c r="Y16" s="25"/>
      <c r="Z16" s="25"/>
    </row>
    <row r="17" spans="1:26" ht="16.5" customHeight="1">
      <c r="A17" s="350" t="s">
        <v>207</v>
      </c>
      <c r="B17" s="348"/>
      <c r="C17" s="348"/>
      <c r="D17" s="348"/>
      <c r="E17" s="348"/>
      <c r="F17" s="348"/>
      <c r="G17" s="349"/>
      <c r="H17" s="351" t="s">
        <v>200</v>
      </c>
      <c r="I17" s="348"/>
      <c r="J17" s="348"/>
      <c r="K17" s="348"/>
      <c r="L17" s="348"/>
      <c r="M17" s="348"/>
      <c r="N17" s="348"/>
      <c r="O17" s="348"/>
      <c r="P17" s="349"/>
      <c r="Q17" s="351" t="s">
        <v>201</v>
      </c>
      <c r="R17" s="348"/>
      <c r="S17" s="348"/>
      <c r="T17" s="348"/>
      <c r="U17" s="348"/>
      <c r="V17" s="349"/>
      <c r="W17" s="25"/>
      <c r="X17" s="25"/>
      <c r="Y17" s="25"/>
      <c r="Z17" s="25"/>
    </row>
    <row r="18" spans="1:26" ht="16.5" customHeight="1">
      <c r="A18" s="158" t="s">
        <v>59</v>
      </c>
      <c r="B18" s="167"/>
      <c r="C18" s="167"/>
      <c r="D18" s="167"/>
      <c r="E18" s="167"/>
      <c r="F18" s="167"/>
      <c r="G18" s="116">
        <v>0.2</v>
      </c>
      <c r="H18" s="164" t="s">
        <v>208</v>
      </c>
      <c r="I18" s="165"/>
      <c r="J18" s="165"/>
      <c r="K18" s="165"/>
      <c r="L18" s="165"/>
      <c r="M18" s="165"/>
      <c r="N18" s="165"/>
      <c r="O18" s="165"/>
      <c r="P18" s="166"/>
      <c r="Q18" s="347" t="s">
        <v>209</v>
      </c>
      <c r="R18" s="348"/>
      <c r="S18" s="348"/>
      <c r="T18" s="348"/>
      <c r="U18" s="348"/>
      <c r="V18" s="349"/>
      <c r="W18" s="25"/>
      <c r="X18" s="25"/>
      <c r="Y18" s="25"/>
      <c r="Z18" s="25"/>
    </row>
    <row r="19" spans="1:26" ht="16.5" customHeight="1">
      <c r="A19" s="164" t="s">
        <v>60</v>
      </c>
      <c r="B19" s="114"/>
      <c r="C19" s="114"/>
      <c r="D19" s="114"/>
      <c r="E19" s="114"/>
      <c r="F19" s="114"/>
      <c r="G19" s="116">
        <v>2.5000000000000001E-2</v>
      </c>
      <c r="H19" s="164" t="s">
        <v>210</v>
      </c>
      <c r="I19" s="165"/>
      <c r="J19" s="165"/>
      <c r="K19" s="165"/>
      <c r="L19" s="165"/>
      <c r="M19" s="165"/>
      <c r="N19" s="165"/>
      <c r="O19" s="165"/>
      <c r="P19" s="166"/>
      <c r="Q19" s="347" t="s">
        <v>211</v>
      </c>
      <c r="R19" s="348"/>
      <c r="S19" s="348"/>
      <c r="T19" s="348"/>
      <c r="U19" s="348"/>
      <c r="V19" s="349"/>
      <c r="W19" s="25"/>
      <c r="X19" s="25"/>
      <c r="Y19" s="25"/>
      <c r="Z19" s="25"/>
    </row>
    <row r="20" spans="1:26" ht="16.5" customHeight="1">
      <c r="A20" s="310" t="s">
        <v>61</v>
      </c>
      <c r="B20" s="311"/>
      <c r="C20" s="311"/>
      <c r="D20" s="311"/>
      <c r="E20" s="311"/>
      <c r="F20" s="311"/>
      <c r="G20" s="322">
        <v>0.03</v>
      </c>
      <c r="H20" s="158" t="s">
        <v>212</v>
      </c>
      <c r="I20" s="159"/>
      <c r="J20" s="159"/>
      <c r="K20" s="159"/>
      <c r="L20" s="159"/>
      <c r="M20" s="159"/>
      <c r="N20" s="159"/>
      <c r="O20" s="159"/>
      <c r="P20" s="160"/>
      <c r="Q20" s="326" t="s">
        <v>213</v>
      </c>
      <c r="R20" s="311"/>
      <c r="S20" s="311"/>
      <c r="T20" s="311"/>
      <c r="U20" s="311"/>
      <c r="V20" s="312"/>
      <c r="W20" s="25"/>
      <c r="X20" s="25"/>
      <c r="Y20" s="25"/>
      <c r="Z20" s="25"/>
    </row>
    <row r="21" spans="1:26" ht="16.5" customHeight="1">
      <c r="A21" s="313"/>
      <c r="B21" s="314"/>
      <c r="C21" s="314"/>
      <c r="D21" s="314"/>
      <c r="E21" s="314"/>
      <c r="F21" s="314"/>
      <c r="G21" s="323"/>
      <c r="H21" s="168" t="s">
        <v>214</v>
      </c>
      <c r="I21" s="169"/>
      <c r="J21" s="169"/>
      <c r="K21" s="169"/>
      <c r="L21" s="169"/>
      <c r="M21" s="169"/>
      <c r="N21" s="169"/>
      <c r="O21" s="169"/>
      <c r="P21" s="170"/>
      <c r="Q21" s="313"/>
      <c r="R21" s="314"/>
      <c r="S21" s="314"/>
      <c r="T21" s="314"/>
      <c r="U21" s="314"/>
      <c r="V21" s="315"/>
      <c r="W21" s="25"/>
      <c r="X21" s="25"/>
      <c r="Y21" s="25"/>
      <c r="Z21" s="25"/>
    </row>
    <row r="22" spans="1:26" ht="16.5" customHeight="1">
      <c r="A22" s="164" t="s">
        <v>62</v>
      </c>
      <c r="B22" s="114"/>
      <c r="C22" s="114"/>
      <c r="D22" s="114"/>
      <c r="E22" s="114"/>
      <c r="F22" s="114"/>
      <c r="G22" s="116">
        <v>1.4999999999999999E-2</v>
      </c>
      <c r="H22" s="164" t="s">
        <v>215</v>
      </c>
      <c r="I22" s="165"/>
      <c r="J22" s="165"/>
      <c r="K22" s="165"/>
      <c r="L22" s="165"/>
      <c r="M22" s="165"/>
      <c r="N22" s="165"/>
      <c r="O22" s="165"/>
      <c r="P22" s="166"/>
      <c r="Q22" s="347" t="s">
        <v>216</v>
      </c>
      <c r="R22" s="348"/>
      <c r="S22" s="348"/>
      <c r="T22" s="348"/>
      <c r="U22" s="348"/>
      <c r="V22" s="349"/>
      <c r="W22" s="25"/>
      <c r="X22" s="25"/>
      <c r="Y22" s="25"/>
      <c r="Z22" s="25"/>
    </row>
    <row r="23" spans="1:26" ht="16.5" customHeight="1">
      <c r="A23" s="164" t="s">
        <v>63</v>
      </c>
      <c r="B23" s="114"/>
      <c r="C23" s="114"/>
      <c r="D23" s="114"/>
      <c r="E23" s="114"/>
      <c r="F23" s="114"/>
      <c r="G23" s="116">
        <v>0.01</v>
      </c>
      <c r="H23" s="164" t="s">
        <v>215</v>
      </c>
      <c r="I23" s="165"/>
      <c r="J23" s="165"/>
      <c r="K23" s="165"/>
      <c r="L23" s="165"/>
      <c r="M23" s="165"/>
      <c r="N23" s="165"/>
      <c r="O23" s="165"/>
      <c r="P23" s="166"/>
      <c r="Q23" s="347" t="s">
        <v>217</v>
      </c>
      <c r="R23" s="348"/>
      <c r="S23" s="348"/>
      <c r="T23" s="348"/>
      <c r="U23" s="348"/>
      <c r="V23" s="349"/>
      <c r="W23" s="25"/>
      <c r="X23" s="25"/>
      <c r="Y23" s="25"/>
      <c r="Z23" s="25"/>
    </row>
    <row r="24" spans="1:26" ht="16.5" customHeight="1">
      <c r="A24" s="164" t="s">
        <v>64</v>
      </c>
      <c r="B24" s="114"/>
      <c r="C24" s="114"/>
      <c r="D24" s="114"/>
      <c r="E24" s="114"/>
      <c r="F24" s="114"/>
      <c r="G24" s="116">
        <v>6.0000000000000001E-3</v>
      </c>
      <c r="H24" s="164" t="s">
        <v>215</v>
      </c>
      <c r="I24" s="165"/>
      <c r="J24" s="165"/>
      <c r="K24" s="165"/>
      <c r="L24" s="165"/>
      <c r="M24" s="165"/>
      <c r="N24" s="165"/>
      <c r="O24" s="165"/>
      <c r="P24" s="166"/>
      <c r="Q24" s="347" t="s">
        <v>218</v>
      </c>
      <c r="R24" s="348"/>
      <c r="S24" s="348"/>
      <c r="T24" s="348"/>
      <c r="U24" s="348"/>
      <c r="V24" s="349"/>
      <c r="W24" s="25"/>
      <c r="X24" s="25"/>
      <c r="Y24" s="25"/>
      <c r="Z24" s="25"/>
    </row>
    <row r="25" spans="1:26" ht="16.5" customHeight="1">
      <c r="A25" s="164" t="s">
        <v>65</v>
      </c>
      <c r="B25" s="114"/>
      <c r="C25" s="114"/>
      <c r="D25" s="114"/>
      <c r="E25" s="114"/>
      <c r="F25" s="114"/>
      <c r="G25" s="116">
        <v>2E-3</v>
      </c>
      <c r="H25" s="164" t="s">
        <v>215</v>
      </c>
      <c r="I25" s="165"/>
      <c r="J25" s="165"/>
      <c r="K25" s="165"/>
      <c r="L25" s="165"/>
      <c r="M25" s="165"/>
      <c r="N25" s="165"/>
      <c r="O25" s="165"/>
      <c r="P25" s="166"/>
      <c r="Q25" s="347" t="s">
        <v>219</v>
      </c>
      <c r="R25" s="348"/>
      <c r="S25" s="348"/>
      <c r="T25" s="348"/>
      <c r="U25" s="348"/>
      <c r="V25" s="349"/>
      <c r="W25" s="25"/>
      <c r="X25" s="25"/>
      <c r="Y25" s="25"/>
      <c r="Z25" s="25"/>
    </row>
    <row r="26" spans="1:26" ht="16.5" customHeight="1">
      <c r="A26" s="164" t="s">
        <v>66</v>
      </c>
      <c r="B26" s="114"/>
      <c r="C26" s="114"/>
      <c r="D26" s="114"/>
      <c r="E26" s="114"/>
      <c r="F26" s="114"/>
      <c r="G26" s="116">
        <v>0.08</v>
      </c>
      <c r="H26" s="164" t="s">
        <v>220</v>
      </c>
      <c r="I26" s="165"/>
      <c r="J26" s="165"/>
      <c r="K26" s="165"/>
      <c r="L26" s="165"/>
      <c r="M26" s="165"/>
      <c r="N26" s="165"/>
      <c r="O26" s="165"/>
      <c r="P26" s="166"/>
      <c r="Q26" s="347" t="s">
        <v>221</v>
      </c>
      <c r="R26" s="348"/>
      <c r="S26" s="348"/>
      <c r="T26" s="348"/>
      <c r="U26" s="348"/>
      <c r="V26" s="349"/>
      <c r="W26" s="25"/>
      <c r="X26" s="25"/>
      <c r="Y26" s="25"/>
      <c r="Z26" s="25"/>
    </row>
    <row r="27" spans="1:26" ht="16.5" customHeight="1">
      <c r="A27" s="171" t="s">
        <v>67</v>
      </c>
      <c r="B27" s="114"/>
      <c r="C27" s="114"/>
      <c r="D27" s="114"/>
      <c r="E27" s="114"/>
      <c r="F27" s="114"/>
      <c r="G27" s="172">
        <f>SUM(G18:G26)</f>
        <v>0.36800000000000005</v>
      </c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25"/>
      <c r="X27" s="25"/>
      <c r="Y27" s="25"/>
      <c r="Z27" s="25"/>
    </row>
    <row r="28" spans="1:26" ht="16.5" customHeight="1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25"/>
      <c r="X28" s="25"/>
      <c r="Y28" s="25"/>
      <c r="Z28" s="25"/>
    </row>
    <row r="29" spans="1:26" ht="16.5" customHeight="1">
      <c r="A29" s="350" t="s">
        <v>222</v>
      </c>
      <c r="B29" s="348"/>
      <c r="C29" s="348"/>
      <c r="D29" s="348"/>
      <c r="E29" s="348"/>
      <c r="F29" s="348"/>
      <c r="G29" s="349"/>
      <c r="H29" s="351" t="s">
        <v>200</v>
      </c>
      <c r="I29" s="348"/>
      <c r="J29" s="348"/>
      <c r="K29" s="348"/>
      <c r="L29" s="348"/>
      <c r="M29" s="348"/>
      <c r="N29" s="348"/>
      <c r="O29" s="348"/>
      <c r="P29" s="349"/>
      <c r="Q29" s="351" t="s">
        <v>201</v>
      </c>
      <c r="R29" s="348"/>
      <c r="S29" s="348"/>
      <c r="T29" s="348"/>
      <c r="U29" s="348"/>
      <c r="V29" s="349"/>
      <c r="W29" s="25"/>
      <c r="X29" s="25"/>
      <c r="Y29" s="25"/>
      <c r="Z29" s="25"/>
    </row>
    <row r="30" spans="1:26" ht="16.5" customHeight="1">
      <c r="A30" s="310" t="s">
        <v>223</v>
      </c>
      <c r="B30" s="311"/>
      <c r="C30" s="311"/>
      <c r="D30" s="311"/>
      <c r="E30" s="311"/>
      <c r="F30" s="311"/>
      <c r="G30" s="312"/>
      <c r="H30" s="173" t="s">
        <v>224</v>
      </c>
      <c r="I30" s="174"/>
      <c r="J30" s="174"/>
      <c r="K30" s="174"/>
      <c r="L30" s="174"/>
      <c r="M30" s="174"/>
      <c r="N30" s="174"/>
      <c r="O30" s="174"/>
      <c r="P30" s="175"/>
      <c r="Q30" s="339" t="s">
        <v>225</v>
      </c>
      <c r="R30" s="311"/>
      <c r="S30" s="311"/>
      <c r="T30" s="311"/>
      <c r="U30" s="311"/>
      <c r="V30" s="312"/>
      <c r="W30" s="25"/>
      <c r="X30" s="25"/>
      <c r="Y30" s="25"/>
      <c r="Z30" s="25"/>
    </row>
    <row r="31" spans="1:26" ht="16.5" customHeight="1">
      <c r="A31" s="313"/>
      <c r="B31" s="314"/>
      <c r="C31" s="314"/>
      <c r="D31" s="314"/>
      <c r="E31" s="314"/>
      <c r="F31" s="314"/>
      <c r="G31" s="315"/>
      <c r="H31" s="168" t="s">
        <v>226</v>
      </c>
      <c r="I31" s="169"/>
      <c r="J31" s="169"/>
      <c r="K31" s="169"/>
      <c r="L31" s="169"/>
      <c r="M31" s="169"/>
      <c r="N31" s="169"/>
      <c r="O31" s="169"/>
      <c r="P31" s="170"/>
      <c r="Q31" s="340" t="s">
        <v>227</v>
      </c>
      <c r="R31" s="314"/>
      <c r="S31" s="314"/>
      <c r="T31" s="314"/>
      <c r="U31" s="314"/>
      <c r="V31" s="315"/>
      <c r="W31" s="25"/>
      <c r="X31" s="25"/>
      <c r="Y31" s="25"/>
      <c r="Z31" s="25"/>
    </row>
    <row r="32" spans="1:26" ht="16.5" customHeight="1">
      <c r="A32" s="164" t="s">
        <v>228</v>
      </c>
      <c r="B32" s="165"/>
      <c r="C32" s="165"/>
      <c r="D32" s="165"/>
      <c r="E32" s="165"/>
      <c r="F32" s="165"/>
      <c r="G32" s="166"/>
      <c r="H32" s="176" t="s">
        <v>339</v>
      </c>
      <c r="I32" s="178"/>
      <c r="J32" s="178"/>
      <c r="K32" s="178"/>
      <c r="L32" s="178"/>
      <c r="M32" s="178"/>
      <c r="N32" s="178"/>
      <c r="O32" s="178"/>
      <c r="P32" s="179"/>
      <c r="Q32" s="341" t="s">
        <v>327</v>
      </c>
      <c r="R32" s="342"/>
      <c r="S32" s="342"/>
      <c r="T32" s="342"/>
      <c r="U32" s="342"/>
      <c r="V32" s="343"/>
      <c r="W32" s="25"/>
      <c r="X32" s="25"/>
      <c r="Y32" s="25"/>
      <c r="Z32" s="25"/>
    </row>
    <row r="33" spans="1:26" ht="16.5" customHeight="1">
      <c r="A33" s="164" t="s">
        <v>229</v>
      </c>
      <c r="B33" s="165"/>
      <c r="C33" s="165"/>
      <c r="D33" s="165"/>
      <c r="E33" s="165"/>
      <c r="F33" s="165"/>
      <c r="G33" s="166"/>
      <c r="H33" s="176" t="s">
        <v>339</v>
      </c>
      <c r="I33" s="178"/>
      <c r="J33" s="178"/>
      <c r="K33" s="178"/>
      <c r="L33" s="178"/>
      <c r="M33" s="178"/>
      <c r="N33" s="178"/>
      <c r="O33" s="178"/>
      <c r="P33" s="179"/>
      <c r="Q33" s="341" t="s">
        <v>328</v>
      </c>
      <c r="R33" s="342"/>
      <c r="S33" s="342"/>
      <c r="T33" s="342"/>
      <c r="U33" s="342"/>
      <c r="V33" s="343"/>
      <c r="W33" s="25"/>
      <c r="X33" s="25"/>
      <c r="Y33" s="25"/>
      <c r="Z33" s="25"/>
    </row>
    <row r="34" spans="1:26" ht="16.5" customHeight="1">
      <c r="A34" s="309" t="s">
        <v>230</v>
      </c>
      <c r="B34" s="297"/>
      <c r="C34" s="297"/>
      <c r="D34" s="297"/>
      <c r="E34" s="297"/>
      <c r="F34" s="297"/>
      <c r="G34" s="298"/>
      <c r="H34" s="316" t="s">
        <v>339</v>
      </c>
      <c r="I34" s="317"/>
      <c r="J34" s="317"/>
      <c r="K34" s="317"/>
      <c r="L34" s="317"/>
      <c r="M34" s="317"/>
      <c r="N34" s="317"/>
      <c r="O34" s="317"/>
      <c r="P34" s="318"/>
      <c r="Q34" s="344" t="s">
        <v>231</v>
      </c>
      <c r="R34" s="345"/>
      <c r="S34" s="345"/>
      <c r="T34" s="345"/>
      <c r="U34" s="345"/>
      <c r="V34" s="346"/>
      <c r="W34" s="25"/>
      <c r="X34" s="25"/>
      <c r="Y34" s="25"/>
      <c r="Z34" s="25"/>
    </row>
    <row r="35" spans="1:26" ht="16.5" customHeight="1">
      <c r="A35" s="299"/>
      <c r="B35" s="300"/>
      <c r="C35" s="300"/>
      <c r="D35" s="300"/>
      <c r="E35" s="300"/>
      <c r="F35" s="300"/>
      <c r="G35" s="301"/>
      <c r="H35" s="319"/>
      <c r="I35" s="320"/>
      <c r="J35" s="320"/>
      <c r="K35" s="320"/>
      <c r="L35" s="320"/>
      <c r="M35" s="320"/>
      <c r="N35" s="320"/>
      <c r="O35" s="320"/>
      <c r="P35" s="321"/>
      <c r="Q35" s="330" t="s">
        <v>329</v>
      </c>
      <c r="R35" s="331"/>
      <c r="S35" s="331"/>
      <c r="T35" s="331"/>
      <c r="U35" s="331"/>
      <c r="V35" s="332"/>
      <c r="W35" s="25"/>
      <c r="X35" s="25"/>
      <c r="Y35" s="25"/>
      <c r="Z35" s="25"/>
    </row>
    <row r="36" spans="1:26" ht="16.5" customHeight="1">
      <c r="A36" s="220" t="s">
        <v>232</v>
      </c>
      <c r="B36" s="218"/>
      <c r="C36" s="218"/>
      <c r="D36" s="218"/>
      <c r="E36" s="218"/>
      <c r="F36" s="218"/>
      <c r="G36" s="221"/>
      <c r="H36" s="333" t="s">
        <v>339</v>
      </c>
      <c r="I36" s="334"/>
      <c r="J36" s="334"/>
      <c r="K36" s="334"/>
      <c r="L36" s="334"/>
      <c r="M36" s="334"/>
      <c r="N36" s="334"/>
      <c r="O36" s="334"/>
      <c r="P36" s="335"/>
      <c r="Q36" s="336" t="s">
        <v>233</v>
      </c>
      <c r="R36" s="337"/>
      <c r="S36" s="337"/>
      <c r="T36" s="337"/>
      <c r="U36" s="337"/>
      <c r="V36" s="338"/>
      <c r="W36" s="25"/>
      <c r="X36" s="25"/>
      <c r="Y36" s="25"/>
      <c r="Z36" s="25"/>
    </row>
    <row r="37" spans="1:26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5"/>
      <c r="X37" s="25"/>
      <c r="Y37" s="25"/>
      <c r="Z37" s="25"/>
    </row>
    <row r="38" spans="1:26" ht="16.5" customHeight="1">
      <c r="A38" s="2" t="s">
        <v>234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5"/>
      <c r="X38" s="25"/>
      <c r="Y38" s="25"/>
      <c r="Z38" s="25"/>
    </row>
    <row r="39" spans="1:26" ht="16.5" customHeight="1">
      <c r="A39" s="328"/>
      <c r="B39" s="218"/>
      <c r="C39" s="218"/>
      <c r="D39" s="218"/>
      <c r="E39" s="218"/>
      <c r="F39" s="218"/>
      <c r="G39" s="221"/>
      <c r="H39" s="329" t="s">
        <v>200</v>
      </c>
      <c r="I39" s="218"/>
      <c r="J39" s="218"/>
      <c r="K39" s="218"/>
      <c r="L39" s="218"/>
      <c r="M39" s="218"/>
      <c r="N39" s="218"/>
      <c r="O39" s="218"/>
      <c r="P39" s="221"/>
      <c r="Q39" s="329" t="s">
        <v>201</v>
      </c>
      <c r="R39" s="218"/>
      <c r="S39" s="218"/>
      <c r="T39" s="218"/>
      <c r="U39" s="218"/>
      <c r="V39" s="221"/>
      <c r="W39" s="25"/>
      <c r="X39" s="25"/>
      <c r="Y39" s="25"/>
      <c r="Z39" s="25"/>
    </row>
    <row r="40" spans="1:26" ht="16.5" customHeight="1">
      <c r="A40" s="309" t="s">
        <v>95</v>
      </c>
      <c r="B40" s="297"/>
      <c r="C40" s="297"/>
      <c r="D40" s="297"/>
      <c r="E40" s="297"/>
      <c r="F40" s="297"/>
      <c r="G40" s="324">
        <f>1/12*0.05</f>
        <v>4.1666666666666666E-3</v>
      </c>
      <c r="H40" s="11" t="s">
        <v>235</v>
      </c>
      <c r="I40" s="21"/>
      <c r="J40" s="21"/>
      <c r="K40" s="21"/>
      <c r="L40" s="21"/>
      <c r="M40" s="21"/>
      <c r="N40" s="21"/>
      <c r="O40" s="21"/>
      <c r="P40" s="22"/>
      <c r="Q40" s="308" t="s">
        <v>236</v>
      </c>
      <c r="R40" s="297"/>
      <c r="S40" s="297"/>
      <c r="T40" s="297"/>
      <c r="U40" s="297"/>
      <c r="V40" s="298"/>
      <c r="W40" s="25"/>
      <c r="X40" s="25"/>
      <c r="Y40" s="25"/>
      <c r="Z40" s="25"/>
    </row>
    <row r="41" spans="1:26" ht="16.5" customHeight="1">
      <c r="A41" s="299"/>
      <c r="B41" s="300"/>
      <c r="C41" s="300"/>
      <c r="D41" s="300"/>
      <c r="E41" s="300"/>
      <c r="F41" s="300"/>
      <c r="G41" s="325"/>
      <c r="H41" s="8" t="s">
        <v>237</v>
      </c>
      <c r="I41" s="19"/>
      <c r="J41" s="19"/>
      <c r="K41" s="19"/>
      <c r="L41" s="19"/>
      <c r="M41" s="19"/>
      <c r="N41" s="19"/>
      <c r="O41" s="19"/>
      <c r="P41" s="20"/>
      <c r="Q41" s="299"/>
      <c r="R41" s="300"/>
      <c r="S41" s="300"/>
      <c r="T41" s="300"/>
      <c r="U41" s="300"/>
      <c r="V41" s="301"/>
      <c r="W41" s="25"/>
      <c r="X41" s="25"/>
      <c r="Y41" s="25"/>
      <c r="Z41" s="25"/>
    </row>
    <row r="42" spans="1:26" ht="16.5" customHeight="1">
      <c r="A42" s="3" t="s">
        <v>96</v>
      </c>
      <c r="B42" s="12"/>
      <c r="C42" s="12"/>
      <c r="D42" s="12"/>
      <c r="E42" s="12"/>
      <c r="F42" s="12"/>
      <c r="G42" s="15">
        <f>G40*0.08</f>
        <v>3.3333333333333332E-4</v>
      </c>
      <c r="H42" s="3" t="s">
        <v>238</v>
      </c>
      <c r="I42" s="12"/>
      <c r="J42" s="12"/>
      <c r="K42" s="12"/>
      <c r="L42" s="12"/>
      <c r="M42" s="12"/>
      <c r="N42" s="12"/>
      <c r="O42" s="12"/>
      <c r="P42" s="13"/>
      <c r="Q42" s="327" t="s">
        <v>239</v>
      </c>
      <c r="R42" s="218"/>
      <c r="S42" s="218"/>
      <c r="T42" s="218"/>
      <c r="U42" s="218"/>
      <c r="V42" s="221"/>
      <c r="W42" s="25"/>
      <c r="X42" s="25"/>
      <c r="Y42" s="25"/>
      <c r="Z42" s="25"/>
    </row>
    <row r="43" spans="1:26" ht="16.5" customHeight="1">
      <c r="A43" s="3" t="s">
        <v>240</v>
      </c>
      <c r="B43" s="12"/>
      <c r="C43" s="12"/>
      <c r="D43" s="12"/>
      <c r="E43" s="12"/>
      <c r="F43" s="12"/>
      <c r="G43" s="15">
        <v>3.44E-2</v>
      </c>
      <c r="H43" s="3" t="s">
        <v>241</v>
      </c>
      <c r="I43" s="12"/>
      <c r="J43" s="12"/>
      <c r="K43" s="12"/>
      <c r="L43" s="12"/>
      <c r="M43" s="12"/>
      <c r="N43" s="12"/>
      <c r="O43" s="12"/>
      <c r="P43" s="13"/>
      <c r="Q43" s="327" t="s">
        <v>242</v>
      </c>
      <c r="R43" s="218"/>
      <c r="S43" s="218"/>
      <c r="T43" s="218"/>
      <c r="U43" s="218"/>
      <c r="V43" s="221"/>
      <c r="W43" s="25"/>
      <c r="X43" s="25"/>
      <c r="Y43" s="25"/>
      <c r="Z43" s="25"/>
    </row>
    <row r="44" spans="1:26" ht="16.5" customHeight="1">
      <c r="A44" s="14" t="s">
        <v>98</v>
      </c>
      <c r="B44" s="12"/>
      <c r="C44" s="12"/>
      <c r="D44" s="12"/>
      <c r="E44" s="16"/>
      <c r="F44" s="12"/>
      <c r="G44" s="15">
        <f>(7/30)/12</f>
        <v>1.9444444444444445E-2</v>
      </c>
      <c r="H44" s="3" t="s">
        <v>243</v>
      </c>
      <c r="I44" s="12"/>
      <c r="J44" s="12"/>
      <c r="K44" s="12"/>
      <c r="L44" s="12"/>
      <c r="M44" s="12"/>
      <c r="N44" s="12"/>
      <c r="O44" s="12"/>
      <c r="P44" s="13"/>
      <c r="Q44" s="327" t="s">
        <v>244</v>
      </c>
      <c r="R44" s="218"/>
      <c r="S44" s="218"/>
      <c r="T44" s="218"/>
      <c r="U44" s="218"/>
      <c r="V44" s="221"/>
      <c r="W44" s="25"/>
      <c r="X44" s="25"/>
      <c r="Y44" s="25"/>
      <c r="Z44" s="25"/>
    </row>
    <row r="45" spans="1:26" ht="16.5" customHeight="1">
      <c r="A45" s="3" t="s">
        <v>245</v>
      </c>
      <c r="B45" s="12"/>
      <c r="C45" s="12"/>
      <c r="D45" s="12"/>
      <c r="E45" s="12"/>
      <c r="F45" s="12"/>
      <c r="G45" s="15">
        <f>G44*G27</f>
        <v>7.1555555555555565E-3</v>
      </c>
      <c r="H45" s="3" t="s">
        <v>246</v>
      </c>
      <c r="I45" s="12"/>
      <c r="J45" s="12"/>
      <c r="K45" s="12"/>
      <c r="L45" s="12"/>
      <c r="M45" s="12"/>
      <c r="N45" s="12"/>
      <c r="O45" s="12"/>
      <c r="P45" s="13"/>
      <c r="Q45" s="327" t="s">
        <v>247</v>
      </c>
      <c r="R45" s="218"/>
      <c r="S45" s="218"/>
      <c r="T45" s="218"/>
      <c r="U45" s="218"/>
      <c r="V45" s="221"/>
      <c r="W45" s="25"/>
      <c r="X45" s="25"/>
      <c r="Y45" s="25"/>
      <c r="Z45" s="25"/>
    </row>
    <row r="46" spans="1:26" ht="16.5" customHeight="1">
      <c r="A46" s="3" t="s">
        <v>100</v>
      </c>
      <c r="B46" s="12"/>
      <c r="C46" s="12"/>
      <c r="D46" s="12"/>
      <c r="E46" s="12"/>
      <c r="F46" s="12"/>
      <c r="G46" s="15">
        <f>G44*0.08*0.4</f>
        <v>6.2222222222222236E-4</v>
      </c>
      <c r="H46" s="3"/>
      <c r="I46" s="12"/>
      <c r="J46" s="12"/>
      <c r="K46" s="12"/>
      <c r="L46" s="12"/>
      <c r="M46" s="12"/>
      <c r="N46" s="12"/>
      <c r="O46" s="12"/>
      <c r="P46" s="13"/>
      <c r="Q46" s="327" t="s">
        <v>248</v>
      </c>
      <c r="R46" s="218"/>
      <c r="S46" s="218"/>
      <c r="T46" s="218"/>
      <c r="U46" s="218"/>
      <c r="V46" s="221"/>
      <c r="W46" s="25"/>
      <c r="X46" s="25"/>
      <c r="Y46" s="25"/>
      <c r="Z46" s="25"/>
    </row>
    <row r="47" spans="1:26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5"/>
      <c r="X47" s="25"/>
      <c r="Y47" s="25"/>
      <c r="Z47" s="25"/>
    </row>
    <row r="48" spans="1:26" ht="16.5" customHeight="1">
      <c r="A48" s="2" t="s">
        <v>102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5"/>
      <c r="X48" s="25"/>
      <c r="Y48" s="25"/>
      <c r="Z48" s="25"/>
    </row>
    <row r="49" spans="1:26" ht="16.5" customHeight="1">
      <c r="A49" s="328"/>
      <c r="B49" s="218"/>
      <c r="C49" s="218"/>
      <c r="D49" s="218"/>
      <c r="E49" s="218"/>
      <c r="F49" s="218"/>
      <c r="G49" s="221"/>
      <c r="H49" s="329" t="s">
        <v>200</v>
      </c>
      <c r="I49" s="218"/>
      <c r="J49" s="218"/>
      <c r="K49" s="218"/>
      <c r="L49" s="218"/>
      <c r="M49" s="218"/>
      <c r="N49" s="218"/>
      <c r="O49" s="218"/>
      <c r="P49" s="221"/>
      <c r="Q49" s="329" t="s">
        <v>201</v>
      </c>
      <c r="R49" s="218"/>
      <c r="S49" s="218"/>
      <c r="T49" s="218"/>
      <c r="U49" s="218"/>
      <c r="V49" s="221"/>
      <c r="W49" s="25"/>
      <c r="X49" s="25"/>
      <c r="Y49" s="25"/>
      <c r="Z49" s="25"/>
    </row>
    <row r="50" spans="1:26" ht="16.5" customHeight="1">
      <c r="A50" s="220" t="s">
        <v>104</v>
      </c>
      <c r="B50" s="218"/>
      <c r="C50" s="218"/>
      <c r="D50" s="218"/>
      <c r="E50" s="218"/>
      <c r="F50" s="7"/>
      <c r="G50" s="15">
        <f>1/12</f>
        <v>8.3333333333333329E-2</v>
      </c>
      <c r="H50" s="3" t="s">
        <v>205</v>
      </c>
      <c r="I50" s="12"/>
      <c r="J50" s="12"/>
      <c r="K50" s="12"/>
      <c r="L50" s="12"/>
      <c r="M50" s="12"/>
      <c r="N50" s="12"/>
      <c r="O50" s="12"/>
      <c r="P50" s="13"/>
      <c r="Q50" s="327" t="s">
        <v>249</v>
      </c>
      <c r="R50" s="218"/>
      <c r="S50" s="218"/>
      <c r="T50" s="218"/>
      <c r="U50" s="218"/>
      <c r="V50" s="221"/>
      <c r="W50" s="25"/>
      <c r="X50" s="25"/>
      <c r="Y50" s="25"/>
      <c r="Z50" s="25"/>
    </row>
    <row r="51" spans="1:26" ht="16.5" customHeight="1">
      <c r="A51" s="220" t="s">
        <v>105</v>
      </c>
      <c r="B51" s="218"/>
      <c r="C51" s="218"/>
      <c r="D51" s="218"/>
      <c r="E51" s="218"/>
      <c r="F51" s="7"/>
      <c r="G51" s="15">
        <f>1/30/12</f>
        <v>2.7777777777777779E-3</v>
      </c>
      <c r="H51" s="3" t="s">
        <v>250</v>
      </c>
      <c r="I51" s="23"/>
      <c r="J51" s="23"/>
      <c r="K51" s="23"/>
      <c r="L51" s="23"/>
      <c r="M51" s="23"/>
      <c r="N51" s="23"/>
      <c r="O51" s="23"/>
      <c r="P51" s="24"/>
      <c r="Q51" s="327" t="s">
        <v>251</v>
      </c>
      <c r="R51" s="218"/>
      <c r="S51" s="218"/>
      <c r="T51" s="218"/>
      <c r="U51" s="218"/>
      <c r="V51" s="221"/>
      <c r="W51" s="25"/>
      <c r="X51" s="25"/>
      <c r="Y51" s="25"/>
      <c r="Z51" s="25"/>
    </row>
    <row r="52" spans="1:26" ht="16.5" customHeight="1">
      <c r="A52" s="220" t="s">
        <v>106</v>
      </c>
      <c r="B52" s="218"/>
      <c r="C52" s="218"/>
      <c r="D52" s="218"/>
      <c r="E52" s="218"/>
      <c r="F52" s="7"/>
      <c r="G52" s="15">
        <f>5/30/12*0.015</f>
        <v>2.0833333333333332E-4</v>
      </c>
      <c r="H52" s="3" t="s">
        <v>252</v>
      </c>
      <c r="I52" s="12"/>
      <c r="J52" s="12"/>
      <c r="K52" s="12"/>
      <c r="L52" s="12"/>
      <c r="M52" s="12"/>
      <c r="N52" s="12"/>
      <c r="O52" s="12"/>
      <c r="P52" s="13"/>
      <c r="Q52" s="327" t="s">
        <v>253</v>
      </c>
      <c r="R52" s="218"/>
      <c r="S52" s="218"/>
      <c r="T52" s="218"/>
      <c r="U52" s="218"/>
      <c r="V52" s="221"/>
      <c r="W52" s="25"/>
      <c r="X52" s="25"/>
      <c r="Y52" s="25"/>
      <c r="Z52" s="25"/>
    </row>
    <row r="53" spans="1:26" ht="16.5" customHeight="1">
      <c r="A53" s="220" t="s">
        <v>254</v>
      </c>
      <c r="B53" s="218"/>
      <c r="C53" s="218"/>
      <c r="D53" s="218"/>
      <c r="E53" s="218"/>
      <c r="F53" s="12"/>
      <c r="G53" s="15">
        <f>(1/12/30)*0.0178*15</f>
        <v>7.4166666666666662E-4</v>
      </c>
      <c r="H53" s="3" t="s">
        <v>255</v>
      </c>
      <c r="I53" s="12"/>
      <c r="J53" s="12"/>
      <c r="K53" s="12"/>
      <c r="L53" s="12"/>
      <c r="M53" s="12"/>
      <c r="N53" s="12"/>
      <c r="O53" s="12"/>
      <c r="P53" s="13"/>
      <c r="Q53" s="327" t="s">
        <v>256</v>
      </c>
      <c r="R53" s="218"/>
      <c r="S53" s="218"/>
      <c r="T53" s="218"/>
      <c r="U53" s="218"/>
      <c r="V53" s="221"/>
      <c r="W53" s="25"/>
      <c r="X53" s="25"/>
      <c r="Y53" s="25"/>
      <c r="Z53" s="25"/>
    </row>
    <row r="54" spans="1:26" ht="16.5" customHeight="1">
      <c r="A54" s="220" t="s">
        <v>108</v>
      </c>
      <c r="B54" s="218"/>
      <c r="C54" s="218"/>
      <c r="D54" s="218"/>
      <c r="E54" s="218"/>
      <c r="F54" s="7"/>
      <c r="G54" s="15">
        <v>2.8999999999999998E-3</v>
      </c>
      <c r="H54" s="3" t="s">
        <v>257</v>
      </c>
      <c r="I54" s="12"/>
      <c r="J54" s="12"/>
      <c r="K54" s="12"/>
      <c r="L54" s="12"/>
      <c r="M54" s="12"/>
      <c r="N54" s="12"/>
      <c r="O54" s="12"/>
      <c r="P54" s="13"/>
      <c r="Q54" s="327" t="s">
        <v>258</v>
      </c>
      <c r="R54" s="218"/>
      <c r="S54" s="218"/>
      <c r="T54" s="218"/>
      <c r="U54" s="218"/>
      <c r="V54" s="221"/>
      <c r="W54" s="25"/>
      <c r="X54" s="25"/>
      <c r="Y54" s="25"/>
      <c r="Z54" s="25"/>
    </row>
    <row r="55" spans="1:26" ht="16.5" customHeight="1">
      <c r="A55" s="307" t="s">
        <v>109</v>
      </c>
      <c r="B55" s="297"/>
      <c r="C55" s="297"/>
      <c r="D55" s="297"/>
      <c r="E55" s="298"/>
      <c r="F55" s="17"/>
      <c r="G55" s="324">
        <v>1.3899999999999999E-2</v>
      </c>
      <c r="H55" s="309" t="s">
        <v>259</v>
      </c>
      <c r="I55" s="297"/>
      <c r="J55" s="297"/>
      <c r="K55" s="297"/>
      <c r="L55" s="297"/>
      <c r="M55" s="297"/>
      <c r="N55" s="297"/>
      <c r="O55" s="297"/>
      <c r="P55" s="298"/>
      <c r="Q55" s="308" t="s">
        <v>260</v>
      </c>
      <c r="R55" s="297"/>
      <c r="S55" s="297"/>
      <c r="T55" s="297"/>
      <c r="U55" s="297"/>
      <c r="V55" s="298"/>
      <c r="W55" s="25"/>
      <c r="X55" s="25"/>
      <c r="Y55" s="25"/>
      <c r="Z55" s="25"/>
    </row>
    <row r="56" spans="1:26" ht="16.5" customHeight="1">
      <c r="A56" s="299"/>
      <c r="B56" s="300"/>
      <c r="C56" s="300"/>
      <c r="D56" s="300"/>
      <c r="E56" s="301"/>
      <c r="F56" s="18"/>
      <c r="G56" s="325"/>
      <c r="H56" s="299"/>
      <c r="I56" s="300"/>
      <c r="J56" s="300"/>
      <c r="K56" s="300"/>
      <c r="L56" s="300"/>
      <c r="M56" s="300"/>
      <c r="N56" s="300"/>
      <c r="O56" s="300"/>
      <c r="P56" s="301"/>
      <c r="Q56" s="299"/>
      <c r="R56" s="300"/>
      <c r="S56" s="300"/>
      <c r="T56" s="300"/>
      <c r="U56" s="300"/>
      <c r="V56" s="301"/>
      <c r="W56" s="25"/>
      <c r="X56" s="25"/>
      <c r="Y56" s="25"/>
      <c r="Z56" s="25"/>
    </row>
    <row r="57" spans="1:2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5"/>
      <c r="X57" s="25"/>
      <c r="Y57" s="25"/>
      <c r="Z57" s="25"/>
    </row>
    <row r="58" spans="1:26" ht="16.5" customHeight="1">
      <c r="A58" s="2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5"/>
      <c r="X58" s="25"/>
      <c r="Y58" s="25"/>
      <c r="Z58" s="25"/>
    </row>
    <row r="59" spans="1:26" ht="16.5" customHeight="1">
      <c r="A59" s="328"/>
      <c r="B59" s="218"/>
      <c r="C59" s="218"/>
      <c r="D59" s="218"/>
      <c r="E59" s="218"/>
      <c r="F59" s="218"/>
      <c r="G59" s="221"/>
      <c r="H59" s="329" t="s">
        <v>261</v>
      </c>
      <c r="I59" s="218"/>
      <c r="J59" s="218"/>
      <c r="K59" s="218"/>
      <c r="L59" s="218"/>
      <c r="M59" s="218"/>
      <c r="N59" s="218"/>
      <c r="O59" s="218"/>
      <c r="P59" s="221"/>
      <c r="Q59" s="1"/>
      <c r="R59" s="1"/>
      <c r="S59" s="1"/>
      <c r="T59" s="1"/>
      <c r="U59" s="1"/>
      <c r="V59" s="1"/>
      <c r="W59" s="25"/>
      <c r="X59" s="25"/>
      <c r="Y59" s="25"/>
      <c r="Z59" s="25"/>
    </row>
    <row r="60" spans="1:26" ht="16.5" customHeight="1">
      <c r="A60" s="220" t="s">
        <v>375</v>
      </c>
      <c r="B60" s="218"/>
      <c r="C60" s="218"/>
      <c r="D60" s="218"/>
      <c r="E60" s="218"/>
      <c r="F60" s="218"/>
      <c r="G60" s="221"/>
      <c r="H60" s="3" t="s">
        <v>262</v>
      </c>
      <c r="I60" s="12"/>
      <c r="J60" s="12"/>
      <c r="K60" s="12"/>
      <c r="L60" s="12"/>
      <c r="M60" s="12"/>
      <c r="N60" s="12"/>
      <c r="O60" s="12"/>
      <c r="P60" s="13"/>
      <c r="Q60" s="1"/>
      <c r="R60" s="1"/>
      <c r="S60" s="1"/>
      <c r="T60" s="1"/>
      <c r="U60" s="1"/>
      <c r="V60" s="1"/>
      <c r="W60" s="25"/>
      <c r="X60" s="25"/>
      <c r="Y60" s="25"/>
      <c r="Z60" s="25"/>
    </row>
    <row r="61" spans="1:26" ht="16.5" customHeight="1">
      <c r="A61" s="220" t="s">
        <v>115</v>
      </c>
      <c r="B61" s="218"/>
      <c r="C61" s="218"/>
      <c r="D61" s="218"/>
      <c r="E61" s="218"/>
      <c r="F61" s="218"/>
      <c r="G61" s="221"/>
      <c r="H61" s="3" t="s">
        <v>262</v>
      </c>
      <c r="I61" s="23"/>
      <c r="J61" s="23"/>
      <c r="K61" s="23"/>
      <c r="L61" s="23"/>
      <c r="M61" s="23"/>
      <c r="N61" s="23"/>
      <c r="O61" s="23"/>
      <c r="P61" s="24"/>
      <c r="Q61" s="1"/>
      <c r="R61" s="1"/>
      <c r="S61" s="1"/>
      <c r="T61" s="1"/>
      <c r="U61" s="1"/>
      <c r="V61" s="1"/>
      <c r="W61" s="25"/>
      <c r="X61" s="25"/>
      <c r="Y61" s="25"/>
      <c r="Z61" s="25"/>
    </row>
    <row r="62" spans="1:2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5"/>
      <c r="X62" s="25"/>
      <c r="Y62" s="25"/>
      <c r="Z62" s="25"/>
    </row>
    <row r="63" spans="1:26" ht="16.5" customHeight="1">
      <c r="A63" s="2" t="s">
        <v>118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5"/>
      <c r="X63" s="25"/>
      <c r="Y63" s="25"/>
      <c r="Z63" s="25"/>
    </row>
    <row r="64" spans="1:26" ht="16.5" customHeight="1">
      <c r="A64" s="328"/>
      <c r="B64" s="218"/>
      <c r="C64" s="218"/>
      <c r="D64" s="218"/>
      <c r="E64" s="218"/>
      <c r="F64" s="218"/>
      <c r="G64" s="221"/>
      <c r="H64" s="329" t="s">
        <v>200</v>
      </c>
      <c r="I64" s="218"/>
      <c r="J64" s="218"/>
      <c r="K64" s="218"/>
      <c r="L64" s="218"/>
      <c r="M64" s="218"/>
      <c r="N64" s="218"/>
      <c r="O64" s="218"/>
      <c r="P64" s="221"/>
      <c r="Q64" s="329" t="s">
        <v>201</v>
      </c>
      <c r="R64" s="218"/>
      <c r="S64" s="218"/>
      <c r="T64" s="218"/>
      <c r="U64" s="218"/>
      <c r="V64" s="221"/>
      <c r="W64" s="25"/>
      <c r="X64" s="25"/>
      <c r="Y64" s="25"/>
      <c r="Z64" s="25"/>
    </row>
    <row r="65" spans="1:26" ht="16.5" customHeight="1">
      <c r="A65" s="220" t="s">
        <v>263</v>
      </c>
      <c r="B65" s="218"/>
      <c r="C65" s="218"/>
      <c r="D65" s="218"/>
      <c r="E65" s="218"/>
      <c r="F65" s="7"/>
      <c r="G65" s="15">
        <v>0.03</v>
      </c>
      <c r="H65" s="3" t="s">
        <v>264</v>
      </c>
      <c r="I65" s="12"/>
      <c r="J65" s="12"/>
      <c r="K65" s="12"/>
      <c r="L65" s="12"/>
      <c r="M65" s="12"/>
      <c r="N65" s="12"/>
      <c r="O65" s="12"/>
      <c r="P65" s="13"/>
      <c r="Q65" s="327" t="s">
        <v>265</v>
      </c>
      <c r="R65" s="218"/>
      <c r="S65" s="218"/>
      <c r="T65" s="218"/>
      <c r="U65" s="218"/>
      <c r="V65" s="221"/>
      <c r="W65" s="25"/>
      <c r="X65" s="25"/>
      <c r="Y65" s="25"/>
      <c r="Z65" s="25"/>
    </row>
    <row r="66" spans="1:26" ht="16.5" customHeight="1">
      <c r="A66" s="220" t="s">
        <v>266</v>
      </c>
      <c r="B66" s="218"/>
      <c r="C66" s="218"/>
      <c r="D66" s="218"/>
      <c r="E66" s="218"/>
      <c r="F66" s="7"/>
      <c r="G66" s="15">
        <v>6.7900000000000002E-2</v>
      </c>
      <c r="H66" s="3" t="s">
        <v>267</v>
      </c>
      <c r="I66" s="23"/>
      <c r="J66" s="23"/>
      <c r="K66" s="23"/>
      <c r="L66" s="23"/>
      <c r="M66" s="23"/>
      <c r="N66" s="23"/>
      <c r="O66" s="23"/>
      <c r="P66" s="24"/>
      <c r="Q66" s="327" t="s">
        <v>268</v>
      </c>
      <c r="R66" s="218"/>
      <c r="S66" s="218"/>
      <c r="T66" s="218"/>
      <c r="U66" s="218"/>
      <c r="V66" s="221"/>
      <c r="W66" s="25"/>
      <c r="X66" s="25"/>
      <c r="Y66" s="25"/>
      <c r="Z66" s="25"/>
    </row>
    <row r="67" spans="1:26" ht="24.75" customHeight="1">
      <c r="A67" s="220" t="s">
        <v>129</v>
      </c>
      <c r="B67" s="218"/>
      <c r="C67" s="218"/>
      <c r="D67" s="218"/>
      <c r="E67" s="218"/>
      <c r="F67" s="7"/>
      <c r="G67" s="15">
        <v>6.4999999999999997E-3</v>
      </c>
      <c r="H67" s="302" t="s">
        <v>269</v>
      </c>
      <c r="I67" s="297"/>
      <c r="J67" s="297"/>
      <c r="K67" s="297"/>
      <c r="L67" s="297"/>
      <c r="M67" s="297"/>
      <c r="N67" s="297"/>
      <c r="O67" s="297"/>
      <c r="P67" s="297"/>
      <c r="Q67" s="303" t="s">
        <v>270</v>
      </c>
      <c r="R67" s="297"/>
      <c r="S67" s="297"/>
      <c r="T67" s="297"/>
      <c r="U67" s="297"/>
      <c r="V67" s="298"/>
      <c r="W67" s="25"/>
      <c r="X67" s="25"/>
      <c r="Y67" s="25"/>
      <c r="Z67" s="25"/>
    </row>
    <row r="68" spans="1:26" ht="24.75" customHeight="1">
      <c r="A68" s="220" t="s">
        <v>127</v>
      </c>
      <c r="B68" s="218"/>
      <c r="C68" s="218"/>
      <c r="D68" s="218"/>
      <c r="E68" s="218"/>
      <c r="F68" s="7"/>
      <c r="G68" s="15">
        <v>7.5999999999999998E-2</v>
      </c>
      <c r="H68" s="299"/>
      <c r="I68" s="300"/>
      <c r="J68" s="300"/>
      <c r="K68" s="300"/>
      <c r="L68" s="300"/>
      <c r="M68" s="300"/>
      <c r="N68" s="300"/>
      <c r="O68" s="300"/>
      <c r="P68" s="300"/>
      <c r="Q68" s="304"/>
      <c r="R68" s="305"/>
      <c r="S68" s="305"/>
      <c r="T68" s="305"/>
      <c r="U68" s="305"/>
      <c r="V68" s="306"/>
      <c r="W68" s="25"/>
      <c r="X68" s="25"/>
      <c r="Y68" s="25"/>
      <c r="Z68" s="25"/>
    </row>
    <row r="69" spans="1:26" ht="19.5" customHeight="1">
      <c r="A69" s="220" t="s">
        <v>271</v>
      </c>
      <c r="B69" s="218"/>
      <c r="C69" s="218"/>
      <c r="D69" s="218"/>
      <c r="E69" s="218"/>
      <c r="F69" s="12"/>
      <c r="G69" s="15">
        <v>2.5000000000000001E-2</v>
      </c>
      <c r="H69" s="3" t="s">
        <v>272</v>
      </c>
      <c r="I69" s="23"/>
      <c r="J69" s="23"/>
      <c r="K69" s="23"/>
      <c r="L69" s="23"/>
      <c r="M69" s="23"/>
      <c r="N69" s="23"/>
      <c r="O69" s="23"/>
      <c r="P69" s="24"/>
      <c r="Q69" s="299"/>
      <c r="R69" s="300"/>
      <c r="S69" s="300"/>
      <c r="T69" s="300"/>
      <c r="U69" s="300"/>
      <c r="V69" s="301"/>
      <c r="W69" s="25"/>
      <c r="X69" s="25"/>
      <c r="Y69" s="25"/>
      <c r="Z69" s="25"/>
    </row>
    <row r="70" spans="1:2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25"/>
      <c r="X70" s="25"/>
      <c r="Y70" s="25"/>
      <c r="Z70" s="25"/>
    </row>
    <row r="71" spans="1:2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5"/>
      <c r="X71" s="25"/>
      <c r="Y71" s="25"/>
      <c r="Z71" s="25"/>
    </row>
    <row r="72" spans="1:2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5"/>
      <c r="X72" s="25"/>
      <c r="Y72" s="25"/>
      <c r="Z72" s="25"/>
    </row>
    <row r="73" spans="1:2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5"/>
      <c r="X73" s="25"/>
      <c r="Y73" s="25"/>
      <c r="Z73" s="25"/>
    </row>
    <row r="74" spans="1:2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5"/>
      <c r="X74" s="25"/>
      <c r="Y74" s="25"/>
      <c r="Z74" s="25"/>
    </row>
    <row r="75" spans="1:2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25"/>
      <c r="X75" s="25"/>
      <c r="Y75" s="25"/>
      <c r="Z75" s="25"/>
    </row>
    <row r="76" spans="1:2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25"/>
      <c r="X76" s="25"/>
      <c r="Y76" s="25"/>
      <c r="Z76" s="25"/>
    </row>
    <row r="77" spans="1:2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5"/>
      <c r="X77" s="25"/>
      <c r="Y77" s="25"/>
      <c r="Z77" s="25"/>
    </row>
    <row r="78" spans="1:2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5"/>
      <c r="X78" s="25"/>
      <c r="Y78" s="25"/>
      <c r="Z78" s="25"/>
    </row>
    <row r="79" spans="1:2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5"/>
      <c r="X79" s="25"/>
      <c r="Y79" s="25"/>
      <c r="Z79" s="25"/>
    </row>
    <row r="80" spans="1:2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5"/>
      <c r="X80" s="25"/>
      <c r="Y80" s="25"/>
      <c r="Z80" s="25"/>
    </row>
    <row r="81" spans="1:2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25"/>
      <c r="X81" s="25"/>
      <c r="Y81" s="25"/>
      <c r="Z81" s="25"/>
    </row>
    <row r="82" spans="1:2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25"/>
      <c r="X82" s="25"/>
      <c r="Y82" s="25"/>
      <c r="Z82" s="25"/>
    </row>
    <row r="83" spans="1:2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25"/>
      <c r="X83" s="25"/>
      <c r="Y83" s="25"/>
      <c r="Z83" s="25"/>
    </row>
    <row r="84" spans="1:2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25"/>
      <c r="X84" s="25"/>
      <c r="Y84" s="25"/>
      <c r="Z84" s="25"/>
    </row>
    <row r="85" spans="1:2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25"/>
      <c r="X85" s="25"/>
      <c r="Y85" s="25"/>
      <c r="Z85" s="25"/>
    </row>
    <row r="86" spans="1:2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25"/>
      <c r="X86" s="25"/>
      <c r="Y86" s="25"/>
      <c r="Z86" s="25"/>
    </row>
    <row r="87" spans="1:2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25"/>
      <c r="X87" s="25"/>
      <c r="Y87" s="25"/>
      <c r="Z87" s="25"/>
    </row>
    <row r="88" spans="1:2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25"/>
      <c r="X88" s="25"/>
      <c r="Y88" s="25"/>
      <c r="Z88" s="25"/>
    </row>
    <row r="89" spans="1:2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25"/>
      <c r="X89" s="25"/>
      <c r="Y89" s="25"/>
      <c r="Z89" s="25"/>
    </row>
    <row r="90" spans="1:2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25"/>
      <c r="X90" s="25"/>
      <c r="Y90" s="25"/>
      <c r="Z90" s="25"/>
    </row>
    <row r="91" spans="1:2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25"/>
      <c r="X91" s="25"/>
      <c r="Y91" s="25"/>
      <c r="Z91" s="25"/>
    </row>
    <row r="92" spans="1:2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25"/>
      <c r="X92" s="25"/>
      <c r="Y92" s="25"/>
      <c r="Z92" s="25"/>
    </row>
    <row r="93" spans="1:26" ht="12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2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2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2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2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2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2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2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2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2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2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2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2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2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2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2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2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2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2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2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2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2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2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2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2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2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2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2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2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2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2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2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2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2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2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2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2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2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2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2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2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2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2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2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2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2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2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2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2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2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2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2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2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2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2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2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2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2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2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2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2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2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2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2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2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2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2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2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2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2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2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2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2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2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2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2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2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2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2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2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2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2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2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2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2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2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2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2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2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2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2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2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2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2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2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2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2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2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2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2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2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2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2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2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2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2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2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2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2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2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2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2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2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2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2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2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2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2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2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2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2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2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2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2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2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2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2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2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2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2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2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2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2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2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2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2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2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2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2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2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2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2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2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2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2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2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2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2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2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2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2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2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2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2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2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2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2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2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2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2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2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2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2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2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2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2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2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2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2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2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2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2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2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2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2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2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2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2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2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2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2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2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2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2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2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2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2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2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2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2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2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2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2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2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2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2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2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2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2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2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2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2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2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2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2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2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2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2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2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2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2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2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2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2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2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2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2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2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2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2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2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2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2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2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2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2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2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2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2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2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2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2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2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2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2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2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2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2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2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2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2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2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2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2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2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2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2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2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2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2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2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2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2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2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2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2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2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2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2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2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2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2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2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2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2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2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2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2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2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2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2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2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2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2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2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2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2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2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2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2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2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2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2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2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2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2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2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2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2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2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2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2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2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2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2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2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2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2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2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2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2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2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2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2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2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2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2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2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2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2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2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2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2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2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2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2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2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2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2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2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2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2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2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2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2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2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2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2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2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2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2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2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2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2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2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2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2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2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2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2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2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2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2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2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2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2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2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2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2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2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2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2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2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2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2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2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2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2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2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2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2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2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2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2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2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2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2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2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2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2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2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2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2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2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2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2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2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2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2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2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2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2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2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2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2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2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2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2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2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2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2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2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2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2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2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2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2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2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2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2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2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2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2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2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2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2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2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2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2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2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2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2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2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2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2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2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2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2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2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2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2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2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2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2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2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2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2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2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2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2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2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2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2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2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2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2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2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2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2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2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2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2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2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2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2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2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2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2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2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2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2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2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2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2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2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2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2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2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2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2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2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2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2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2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2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2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2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2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2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2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2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2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2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2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2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2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2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2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2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2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2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2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2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2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2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2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2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2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2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2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2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2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2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2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2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2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2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2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2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2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2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2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2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2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2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2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2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2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2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2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2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2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2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2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2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2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2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2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2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2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2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2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2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2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2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2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2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2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2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2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2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2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2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2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2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2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2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2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2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2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2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2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2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2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2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2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2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2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2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2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2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2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2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2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2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2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2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2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2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2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2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2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2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2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2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2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2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2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2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2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2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2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2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2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2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2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2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2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2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2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2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2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2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2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2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2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2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2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2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2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2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2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2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2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2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2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2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2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2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2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2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2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2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2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2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2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2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2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2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2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2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2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2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2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2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2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2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2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2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2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2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2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2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2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2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2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2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2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2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2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2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2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2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2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2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2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2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2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2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2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2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2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2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2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2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2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2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2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2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2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2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2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2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2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2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2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2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2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2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2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2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2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2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2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2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2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2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2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2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2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2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2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2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2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2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2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2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2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2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2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2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2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2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2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2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2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2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2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2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2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2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2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2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2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2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2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2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2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2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2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2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2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2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2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2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2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2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2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2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2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2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2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2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2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2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</sheetData>
  <mergeCells count="91">
    <mergeCell ref="A4:H4"/>
    <mergeCell ref="I4:M4"/>
    <mergeCell ref="B5:M5"/>
    <mergeCell ref="A8:G8"/>
    <mergeCell ref="H8:P8"/>
    <mergeCell ref="Q8:V8"/>
    <mergeCell ref="A9:G9"/>
    <mergeCell ref="Q9:V9"/>
    <mergeCell ref="A13:G13"/>
    <mergeCell ref="H13:P13"/>
    <mergeCell ref="Q13:V13"/>
    <mergeCell ref="A10:G10"/>
    <mergeCell ref="H10:P10"/>
    <mergeCell ref="Q10:V10"/>
    <mergeCell ref="A14:F14"/>
    <mergeCell ref="Q14:V14"/>
    <mergeCell ref="A15:F15"/>
    <mergeCell ref="Q15:V15"/>
    <mergeCell ref="A17:G17"/>
    <mergeCell ref="H17:P17"/>
    <mergeCell ref="Q17:V17"/>
    <mergeCell ref="Q18:V18"/>
    <mergeCell ref="Q19:V19"/>
    <mergeCell ref="Q22:V22"/>
    <mergeCell ref="Q23:V23"/>
    <mergeCell ref="Q24:V24"/>
    <mergeCell ref="Q25:V25"/>
    <mergeCell ref="Q26:V26"/>
    <mergeCell ref="A29:G29"/>
    <mergeCell ref="H29:P29"/>
    <mergeCell ref="Q29:V29"/>
    <mergeCell ref="Q30:V30"/>
    <mergeCell ref="Q31:V31"/>
    <mergeCell ref="Q32:V32"/>
    <mergeCell ref="Q33:V33"/>
    <mergeCell ref="Q34:V34"/>
    <mergeCell ref="Q35:V35"/>
    <mergeCell ref="A36:G36"/>
    <mergeCell ref="H36:P36"/>
    <mergeCell ref="Q36:V36"/>
    <mergeCell ref="A39:G39"/>
    <mergeCell ref="H39:P39"/>
    <mergeCell ref="Q39:V39"/>
    <mergeCell ref="Q42:V42"/>
    <mergeCell ref="Q43:V43"/>
    <mergeCell ref="Q44:V44"/>
    <mergeCell ref="Q45:V45"/>
    <mergeCell ref="Q46:V46"/>
    <mergeCell ref="A49:G49"/>
    <mergeCell ref="H49:P49"/>
    <mergeCell ref="Q49:V49"/>
    <mergeCell ref="A50:E50"/>
    <mergeCell ref="Q50:V50"/>
    <mergeCell ref="A51:E51"/>
    <mergeCell ref="Q51:V51"/>
    <mergeCell ref="A52:E52"/>
    <mergeCell ref="Q52:V52"/>
    <mergeCell ref="A53:E53"/>
    <mergeCell ref="Q53:V53"/>
    <mergeCell ref="A54:E54"/>
    <mergeCell ref="Q54:V54"/>
    <mergeCell ref="A59:G59"/>
    <mergeCell ref="H59:P59"/>
    <mergeCell ref="A60:G60"/>
    <mergeCell ref="A61:G61"/>
    <mergeCell ref="A64:G64"/>
    <mergeCell ref="H64:P64"/>
    <mergeCell ref="Q64:V64"/>
    <mergeCell ref="A65:E65"/>
    <mergeCell ref="Q65:V65"/>
    <mergeCell ref="A66:E66"/>
    <mergeCell ref="Q66:V66"/>
    <mergeCell ref="A67:E67"/>
    <mergeCell ref="A68:E68"/>
    <mergeCell ref="A69:E69"/>
    <mergeCell ref="A1:V2"/>
    <mergeCell ref="H67:P68"/>
    <mergeCell ref="Q67:V69"/>
    <mergeCell ref="A55:E56"/>
    <mergeCell ref="Q55:V56"/>
    <mergeCell ref="H55:P56"/>
    <mergeCell ref="A30:G31"/>
    <mergeCell ref="A34:G35"/>
    <mergeCell ref="H34:P35"/>
    <mergeCell ref="G20:G21"/>
    <mergeCell ref="G40:G41"/>
    <mergeCell ref="G55:G56"/>
    <mergeCell ref="A40:F41"/>
    <mergeCell ref="Q40:V41"/>
    <mergeCell ref="A20:F21"/>
    <mergeCell ref="Q20:V21"/>
  </mergeCells>
  <pageMargins left="0.39370078740157499" right="0.196850393700787" top="0.196850393700787" bottom="0.196850393700787" header="0" footer="0"/>
  <pageSetup paperSize="9" scale="76" orientation="landscape" r:id="rId1"/>
  <rowBreaks count="1" manualBreakCount="1">
    <brk id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Resumo</vt:lpstr>
      <vt:lpstr>Serviços Gerais</vt:lpstr>
      <vt:lpstr>Área ajustada (CISVALI)</vt:lpstr>
      <vt:lpstr>EPI</vt:lpstr>
      <vt:lpstr>Parâmetros</vt:lpstr>
      <vt:lpstr>'Área ajustada (CISVALI)'!Area_de_impressao</vt:lpstr>
      <vt:lpstr>EPI!Area_de_impressao</vt:lpstr>
      <vt:lpstr>Resumo!Area_de_impressao</vt:lpstr>
      <vt:lpstr>'Serviços Gerais'!Area_de_impressao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Fernando dos Santos</dc:creator>
  <cp:lastModifiedBy>User</cp:lastModifiedBy>
  <cp:lastPrinted>2024-09-11T16:30:57Z</cp:lastPrinted>
  <dcterms:created xsi:type="dcterms:W3CDTF">2022-09-09T15:48:00Z</dcterms:created>
  <dcterms:modified xsi:type="dcterms:W3CDTF">2024-09-11T16:31:23Z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1046-11.2.0.11537</vt:lpwstr>
  </property>
  <property fmtid="{D5CDD505-2E9C-101B-9397-08002B2CF9AE}" pid="3" name="ICV">
    <vt:lpwstr>AFB21D28823C44E98B9F13527C7788E3</vt:lpwstr>
  </property>
</Properties>
</file>